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Ravvedimento 2021" sheetId="1" r:id="rId1"/>
  </sheets>
  <definedNames>
    <definedName name="aliqSanz30gg">'Ravvedimento 2021'!$K$62</definedName>
    <definedName name="aliqSanz90gg">'Ravvedimento 2021'!$K$63</definedName>
    <definedName name="aliqSanzOltre30gg">'Ravvedimento 2021'!$K$64</definedName>
    <definedName name="aliquota_sanzione">'Ravvedimento 2021'!$K$65</definedName>
    <definedName name="data_scadenza">'Ravvedimento 2021'!$J$6</definedName>
    <definedName name="data_versamento">'Ravvedimento 2021'!$J$12</definedName>
    <definedName name="diritto_annuo_dovuto">'Ravvedimento 2021'!$J$4</definedName>
    <definedName name="diritto_da_versare">#REF!</definedName>
    <definedName name="diritto_residuo">'Ravvedimento 2021'!$J$10</definedName>
    <definedName name="dirittoVersato">'Ravvedimento 2021'!$J$8</definedName>
    <definedName name="giorni_di_ritardo">'Ravvedimento 2021'!$J$46</definedName>
    <definedName name="giorni_ritardo">#REF!</definedName>
    <definedName name="interesse_dovuto">'Ravvedimento 2021'!$L$46</definedName>
    <definedName name="NoCalcolo">'Ravvedimento 2021'!$C$48</definedName>
    <definedName name="oltre_anno">'Ravvedimento 2021'!$B$48</definedName>
    <definedName name="Ravv90gg">'Ravvedimento 2021'!$B$63</definedName>
    <definedName name="RavvBreve">'Ravvedimento 2021'!$B$62</definedName>
    <definedName name="RavvLungo">'Ravvedimento 2021'!$B$64</definedName>
    <definedName name="sigla_provincia">'Ravvedimento 2021'!$L$10</definedName>
    <definedName name="tb_aliquoteSanzioni">'Ravvedimento 2021'!$B$58:$M$60</definedName>
  </definedNames>
  <calcPr calcId="162913"/>
  <extLst/>
</workbook>
</file>

<file path=xl/sharedStrings.xml><?xml version="1.0" encoding="utf-8"?>
<sst xmlns="http://schemas.openxmlformats.org/spreadsheetml/2006/main" count="55" uniqueCount="44">
  <si>
    <t>Decreto  Ministero Attività produttive n. 54 del 27.01.2005 - GU n. 90 19.04.05 - Art. 13 decreto lgs. N. 472/97</t>
  </si>
  <si>
    <t>data di scadenza del pagamento dovuto</t>
  </si>
  <si>
    <t>eventuale versamento parziale - importo versato</t>
  </si>
  <si>
    <t>data prevista del versamento del ravvedimento con F24</t>
  </si>
  <si>
    <t>Nell'F24 indicare:</t>
  </si>
  <si>
    <t>SEZIONE IMU E ALTRI TRIBUTI LOCALI</t>
  </si>
  <si>
    <t>codice ente/
codice comune</t>
  </si>
  <si>
    <t>ravv.</t>
  </si>
  <si>
    <t>immob.
Variati</t>
  </si>
  <si>
    <t>Acc.</t>
  </si>
  <si>
    <t>Saldo</t>
  </si>
  <si>
    <t>numero
immobili</t>
  </si>
  <si>
    <t>codice tributo</t>
  </si>
  <si>
    <t>anno di
riferimento</t>
  </si>
  <si>
    <t>importi a debito versati</t>
  </si>
  <si>
    <t>ATTENZIONE!</t>
  </si>
  <si>
    <r>
      <rPr>
        <b/>
        <sz val="9"/>
        <rFont val="Arial"/>
        <family val="2"/>
      </rPr>
      <t xml:space="preserve">IL RAVVEDIMENTO  VA  ESEGUITO IN UN  </t>
    </r>
    <r>
      <rPr>
        <b/>
        <sz val="12"/>
        <color rgb="FF800000"/>
        <rFont val="Arial"/>
        <family val="2"/>
      </rPr>
      <t>UNICO MODELLO F24 TELEMATICO</t>
    </r>
    <r>
      <rPr>
        <b/>
        <sz val="9"/>
        <rFont val="Arial"/>
        <family val="2"/>
      </rPr>
      <t xml:space="preserve"> CON IL </t>
    </r>
  </si>
  <si>
    <t>VERSAMENTO CONTESTUALE DI DIRITTO SANZIONI ED INTERESSI, AL FINE DI CONTENERE I COSTI</t>
  </si>
  <si>
    <t>DI RISCOSSIONE GRAVANTI SULLE CAMERE DI COMMERCIO</t>
  </si>
  <si>
    <t>(CIRCOLARE MINISTERO DELLE ATTIVITA' PRODUTTIVE N. 3587/C DEL 20/06/2005)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</si>
  <si>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</si>
  <si>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</si>
  <si>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</si>
  <si>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Calcolo interessi</t>
  </si>
  <si>
    <t>aliquota</t>
  </si>
  <si>
    <t>vale fino al…</t>
  </si>
  <si>
    <t>giorni</t>
  </si>
  <si>
    <t>interessi</t>
  </si>
  <si>
    <t>Differenza giorni:</t>
  </si>
  <si>
    <t>Totale giorni e interessi</t>
  </si>
  <si>
    <t>Sanzione: determinazione aliquota e calcolo dell'importo dovuto</t>
  </si>
  <si>
    <t>Tabella aliquote delle sanzioni in relazione alla data di violazione</t>
  </si>
  <si>
    <t>violazioni commesse dal</t>
  </si>
  <si>
    <t>fino a</t>
  </si>
  <si>
    <t>ravv 30 gg</t>
  </si>
  <si>
    <t>ravv 90gg</t>
  </si>
  <si>
    <t>ravv lungo</t>
  </si>
  <si>
    <t>Aliquota applicata</t>
  </si>
  <si>
    <t>inizio da…</t>
  </si>
  <si>
    <t>inizio fino a…</t>
  </si>
  <si>
    <t>fine da…</t>
  </si>
  <si>
    <t>fine fino a…</t>
  </si>
  <si>
    <t>Diritto annuo dovuto per l'anno 2021</t>
  </si>
  <si>
    <t>diritto non versato per l'anno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</si>
</sst>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 &quot;#,##0.00"/>
    <numFmt numFmtId="165" formatCode="&quot;Euro&quot;* 0.00"/>
    <numFmt numFmtId="166" formatCode="_-&quot;L. &quot;* #,##0.00_-;&quot;-L. &quot;* #,##0.00_-;_-&quot;L. &quot;* \-??_-;_-@_-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008000"/>
      <name val="Arial"/>
      <family val="2"/>
    </font>
    <font>
      <b/>
      <sz val="14"/>
      <color rgb="FF008000"/>
      <name val="Arial"/>
      <family val="2"/>
    </font>
    <font>
      <b/>
      <sz val="9"/>
      <name val="Arial"/>
      <family val="2"/>
    </font>
    <font>
      <b/>
      <sz val="12"/>
      <color rgb="FF80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800000"/>
      <name val="Arial"/>
      <family val="2"/>
    </font>
    <font>
      <strike/>
      <sz val="7"/>
      <name val="Arial"/>
      <family val="2"/>
    </font>
    <font>
      <strike/>
      <sz val="6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</cellStyleXfs>
  <cellXfs count="73">
    <xf numFmtId="0" fontId="0" fillId="0" borderId="0" xfId="0"/>
    <xf numFmtId="0" fontId="0" fillId="0" borderId="0" xfId="0" applyProtection="1">
      <protection/>
    </xf>
    <xf numFmtId="164" fontId="1" fillId="2" borderId="0" xfId="0" applyNumberFormat="1" applyFont="1" applyFill="1" applyProtection="1">
      <protection locked="0"/>
    </xf>
    <xf numFmtId="14" fontId="0" fillId="0" borderId="0" xfId="0" applyNumberFormat="1" applyProtection="1">
      <protection/>
    </xf>
    <xf numFmtId="14" fontId="1" fillId="2" borderId="0" xfId="0" applyNumberFormat="1" applyFont="1" applyFill="1" applyProtection="1">
      <protection locked="0"/>
    </xf>
    <xf numFmtId="4" fontId="0" fillId="2" borderId="0" xfId="0" applyNumberFormat="1" applyFill="1" applyProtection="1">
      <protection locked="0"/>
    </xf>
    <xf numFmtId="164" fontId="1" fillId="0" borderId="0" xfId="0" applyNumberFormat="1" applyFont="1" applyProtection="1">
      <protection/>
    </xf>
    <xf numFmtId="0" fontId="0" fillId="0" borderId="0" xfId="0" applyBorder="1" applyProtection="1">
      <protection/>
    </xf>
    <xf numFmtId="14" fontId="0" fillId="2" borderId="0" xfId="0" applyNumberFormat="1" applyFill="1" applyProtection="1">
      <protection locked="0"/>
    </xf>
    <xf numFmtId="0" fontId="2" fillId="0" borderId="0" xfId="0" applyFont="1" applyProtection="1">
      <protection/>
    </xf>
    <xf numFmtId="0" fontId="0" fillId="0" borderId="0" xfId="0" applyFont="1" applyProtection="1">
      <protection/>
    </xf>
    <xf numFmtId="165" fontId="0" fillId="0" borderId="0" xfId="0" applyNumberFormat="1" applyFont="1" applyProtection="1">
      <protection/>
    </xf>
    <xf numFmtId="0" fontId="0" fillId="0" borderId="0" xfId="0" applyFont="1" applyAlignment="1" applyProtection="1">
      <alignment horizontal="right"/>
      <protection/>
    </xf>
    <xf numFmtId="4" fontId="3" fillId="0" borderId="0" xfId="0" applyNumberFormat="1" applyFont="1" applyProtection="1">
      <protection/>
    </xf>
    <xf numFmtId="165" fontId="4" fillId="3" borderId="0" xfId="0" applyNumberFormat="1" applyFont="1" applyFill="1" applyProtection="1">
      <protection/>
    </xf>
    <xf numFmtId="0" fontId="0" fillId="3" borderId="0" xfId="0" applyFont="1" applyFill="1" applyProtection="1">
      <protection/>
    </xf>
    <xf numFmtId="0" fontId="0" fillId="3" borderId="0" xfId="0" applyFont="1" applyFill="1" applyAlignment="1" applyProtection="1">
      <alignment horizontal="right"/>
      <protection/>
    </xf>
    <xf numFmtId="4" fontId="3" fillId="3" borderId="0" xfId="0" applyNumberFormat="1" applyFont="1" applyFill="1" applyProtection="1">
      <protection/>
    </xf>
    <xf numFmtId="165" fontId="5" fillId="4" borderId="0" xfId="0" applyNumberFormat="1" applyFont="1" applyFill="1" applyAlignment="1" applyProtection="1">
      <alignment horizontal="center" wrapText="1"/>
      <protection/>
    </xf>
    <xf numFmtId="0" fontId="5" fillId="4" borderId="0" xfId="0" applyFont="1" applyFill="1" applyProtection="1">
      <protection/>
    </xf>
    <xf numFmtId="0" fontId="6" fillId="4" borderId="0" xfId="0" applyFont="1" applyFill="1" applyAlignment="1" applyProtection="1">
      <alignment horizontal="center" wrapText="1"/>
      <protection/>
    </xf>
    <xf numFmtId="3" fontId="5" fillId="4" borderId="0" xfId="0" applyNumberFormat="1" applyFont="1" applyFill="1" applyProtection="1">
      <protection/>
    </xf>
    <xf numFmtId="165" fontId="7" fillId="4" borderId="0" xfId="0" applyNumberFormat="1" applyFont="1" applyFill="1" applyProtection="1">
      <protection/>
    </xf>
    <xf numFmtId="0" fontId="0" fillId="4" borderId="0" xfId="0" applyFont="1" applyFill="1" applyProtection="1">
      <protection/>
    </xf>
    <xf numFmtId="0" fontId="8" fillId="4" borderId="0" xfId="0" applyFont="1" applyFill="1" applyAlignment="1" applyProtection="1">
      <alignment horizontal="center"/>
      <protection/>
    </xf>
    <xf numFmtId="0" fontId="7" fillId="4" borderId="0" xfId="0" applyFont="1" applyFill="1" applyAlignment="1" applyProtection="1">
      <alignment horizontal="center"/>
      <protection/>
    </xf>
    <xf numFmtId="3" fontId="0" fillId="4" borderId="0" xfId="0" applyNumberFormat="1" applyFont="1" applyFill="1" applyProtection="1">
      <protection/>
    </xf>
    <xf numFmtId="4" fontId="7" fillId="4" borderId="0" xfId="0" applyNumberFormat="1" applyFont="1" applyFill="1" applyAlignment="1" applyProtection="1">
      <alignment horizontal="right"/>
      <protection/>
    </xf>
    <xf numFmtId="4" fontId="7" fillId="4" borderId="0" xfId="0" applyNumberFormat="1" applyFont="1" applyFill="1" applyAlignment="1" applyProtection="1">
      <alignment/>
      <protection/>
    </xf>
    <xf numFmtId="165" fontId="0" fillId="4" borderId="0" xfId="0" applyNumberFormat="1" applyFont="1" applyFill="1" applyProtection="1">
      <protection/>
    </xf>
    <xf numFmtId="0" fontId="0" fillId="4" borderId="0" xfId="0" applyFont="1" applyFill="1" applyAlignment="1" applyProtection="1">
      <alignment horizontal="right"/>
      <protection/>
    </xf>
    <xf numFmtId="4" fontId="3" fillId="4" borderId="0" xfId="0" applyNumberFormat="1" applyFont="1" applyFill="1" applyProtection="1">
      <protection/>
    </xf>
    <xf numFmtId="4" fontId="9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Protection="1">
      <protection/>
    </xf>
    <xf numFmtId="4" fontId="1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165" fontId="0" fillId="0" borderId="1" xfId="0" applyNumberFormat="1" applyFont="1" applyBorder="1" applyProtection="1">
      <protection/>
    </xf>
    <xf numFmtId="0" fontId="0" fillId="0" borderId="1" xfId="0" applyFont="1" applyBorder="1" applyProtection="1">
      <protection/>
    </xf>
    <xf numFmtId="3" fontId="0" fillId="0" borderId="1" xfId="0" applyNumberFormat="1" applyFont="1" applyBorder="1" applyProtection="1">
      <protection/>
    </xf>
    <xf numFmtId="4" fontId="1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4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2" fontId="0" fillId="0" borderId="0" xfId="0" applyNumberFormat="1" applyProtection="1">
      <protection/>
    </xf>
    <xf numFmtId="164" fontId="0" fillId="0" borderId="0" xfId="20" applyNumberFormat="1" applyFont="1" applyBorder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Protection="1">
      <protection/>
    </xf>
    <xf numFmtId="1" fontId="0" fillId="0" borderId="0" xfId="0" applyNumberFormat="1" applyAlignment="1" applyProtection="1">
      <alignment horizontal="center"/>
      <protection/>
    </xf>
    <xf numFmtId="10" fontId="0" fillId="0" borderId="0" xfId="0" applyNumberFormat="1" applyBorder="1" applyProtection="1">
      <protection/>
    </xf>
    <xf numFmtId="0" fontId="1" fillId="0" borderId="0" xfId="0" applyFont="1" applyBorder="1" applyProtection="1">
      <protection/>
    </xf>
    <xf numFmtId="1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Protection="1">
      <protection/>
    </xf>
    <xf numFmtId="0" fontId="15" fillId="0" borderId="0" xfId="0" applyFont="1" applyProtection="1">
      <protection/>
    </xf>
    <xf numFmtId="0" fontId="16" fillId="0" borderId="0" xfId="0" applyFont="1" applyProtection="1">
      <protection/>
    </xf>
    <xf numFmtId="0" fontId="14" fillId="0" borderId="0" xfId="0" applyFont="1" applyProtection="1">
      <protection/>
    </xf>
    <xf numFmtId="1" fontId="0" fillId="0" borderId="0" xfId="0" applyNumberFormat="1" applyProtection="1">
      <protection/>
    </xf>
    <xf numFmtId="0" fontId="17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10" fontId="15" fillId="0" borderId="0" xfId="0" applyNumberFormat="1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18" fillId="0" borderId="0" xfId="0" applyNumberFormat="1" applyFont="1" applyProtection="1">
      <protection/>
    </xf>
    <xf numFmtId="165" fontId="5" fillId="4" borderId="0" xfId="0" applyNumberFormat="1" applyFont="1" applyFill="1" applyAlignment="1" applyProtection="1">
      <alignment horizontal="right" wrapText="1"/>
      <protection/>
    </xf>
    <xf numFmtId="0" fontId="19" fillId="4" borderId="0" xfId="0" applyFont="1" applyFill="1" applyAlignment="1" applyProtection="1">
      <alignment horizontal="center" wrapText="1"/>
      <protection/>
    </xf>
    <xf numFmtId="0" fontId="20" fillId="4" borderId="0" xfId="0" applyFont="1" applyFill="1" applyAlignment="1" applyProtection="1">
      <alignment horizontal="center" wrapText="1"/>
      <protection/>
    </xf>
    <xf numFmtId="0" fontId="11" fillId="5" borderId="2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0" fillId="5" borderId="5" xfId="0" applyFont="1" applyFill="1" applyBorder="1" applyAlignment="1" applyProtection="1">
      <alignment horizontal="center"/>
      <protection/>
    </xf>
    <xf numFmtId="0" fontId="0" fillId="5" borderId="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</xdr:row>
      <xdr:rowOff>19050</xdr:rowOff>
    </xdr:from>
    <xdr:to>
      <xdr:col>13</xdr:col>
      <xdr:colOff>9525</xdr:colOff>
      <xdr:row>8</xdr:row>
      <xdr:rowOff>9525</xdr:rowOff>
    </xdr:to>
    <xdr:sp macro="" textlink="">
      <xdr:nvSpPr>
        <xdr:cNvPr id="2" name="CustomShape 1"/>
        <xdr:cNvSpPr/>
      </xdr:nvSpPr>
      <xdr:spPr>
        <a:xfrm>
          <a:off x="4257675" y="428625"/>
          <a:ext cx="1933575" cy="628650"/>
        </a:xfrm>
        <a:prstGeom prst="rect">
          <a:avLst/>
        </a:prstGeom>
        <a:solidFill>
          <a:srgbClr val="DDEBF7"/>
        </a:solidFill>
        <a:ln w="9525">
          <a:solidFill>
            <a:srgbClr val="800000"/>
          </a:solidFill>
          <a:miter/>
          <a:headEnd type="none"/>
          <a:tailEnd type="none"/>
        </a:ln>
        <a:effectLst>
          <a:outerShdw dist="71785" dir="2700000" algn="ctr" rotWithShape="0">
            <a:srgbClr val="800000">
              <a:alpha val="50000"/>
            </a:srgb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36720" tIns="27360" rIns="0" bIns="0">
          <a:noAutofit/>
        </a:bodyPr>
        <a:lstStyle/>
        <a:p>
          <a:pPr>
            <a:lnSpc>
              <a:spcPct val="100000"/>
            </a:lnSpc>
          </a:pPr>
          <a:r>
            <a:rPr lang="it-IT" sz="1200" b="1" strike="noStrike" spc="-1">
              <a:solidFill>
                <a:srgbClr val="000000"/>
              </a:solidFill>
              <a:latin typeface="Arial"/>
            </a:rPr>
            <a:t>inserire i dati richiesti nelle caselle con sfondo arancione. </a:t>
          </a:r>
          <a:endParaRPr lang="it-IT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10</xdr:col>
      <xdr:colOff>152400</xdr:colOff>
      <xdr:row>11</xdr:row>
      <xdr:rowOff>76200</xdr:rowOff>
    </xdr:from>
    <xdr:to>
      <xdr:col>13</xdr:col>
      <xdr:colOff>228600</xdr:colOff>
      <xdr:row>11</xdr:row>
      <xdr:rowOff>76200</xdr:rowOff>
    </xdr:to>
    <xdr:sp macro="" textlink="">
      <xdr:nvSpPr>
        <xdr:cNvPr id="3" name="Line 1"/>
        <xdr:cNvSpPr/>
      </xdr:nvSpPr>
      <xdr:spPr>
        <a:xfrm>
          <a:off x="4143375" y="1409700"/>
          <a:ext cx="2266950" cy="0"/>
        </a:xfrm>
        <a:prstGeom prst="line">
          <a:avLst/>
        </a:prstGeom>
        <a:ln w="25400">
          <a:solidFill>
            <a:srgbClr val="FF6600"/>
          </a:solidFill>
          <a:round/>
          <a:headEnd type="arrow" w="med" len="med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 editAs="absolute">
    <xdr:from>
      <xdr:col>13</xdr:col>
      <xdr:colOff>219075</xdr:colOff>
      <xdr:row>11</xdr:row>
      <xdr:rowOff>66675</xdr:rowOff>
    </xdr:from>
    <xdr:to>
      <xdr:col>13</xdr:col>
      <xdr:colOff>219075</xdr:colOff>
      <xdr:row>17</xdr:row>
      <xdr:rowOff>152400</xdr:rowOff>
    </xdr:to>
    <xdr:sp macro="" textlink="">
      <xdr:nvSpPr>
        <xdr:cNvPr id="4" name="Line 1"/>
        <xdr:cNvSpPr/>
      </xdr:nvSpPr>
      <xdr:spPr>
        <a:xfrm flipV="1">
          <a:off x="6400800" y="1400175"/>
          <a:ext cx="0" cy="1304925"/>
        </a:xfrm>
        <a:prstGeom prst="line">
          <a:avLst/>
        </a:prstGeom>
        <a:ln w="25400">
          <a:solidFill>
            <a:srgbClr val="FF66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 editAs="absolute">
    <xdr:from>
      <xdr:col>13</xdr:col>
      <xdr:colOff>0</xdr:colOff>
      <xdr:row>17</xdr:row>
      <xdr:rowOff>123825</xdr:rowOff>
    </xdr:from>
    <xdr:to>
      <xdr:col>13</xdr:col>
      <xdr:colOff>219075</xdr:colOff>
      <xdr:row>17</xdr:row>
      <xdr:rowOff>133350</xdr:rowOff>
    </xdr:to>
    <xdr:sp macro="" textlink="">
      <xdr:nvSpPr>
        <xdr:cNvPr id="5" name="Line 1"/>
        <xdr:cNvSpPr/>
      </xdr:nvSpPr>
      <xdr:spPr>
        <a:xfrm>
          <a:off x="6181725" y="2676525"/>
          <a:ext cx="219075" cy="9525"/>
        </a:xfrm>
        <a:prstGeom prst="line">
          <a:avLst/>
        </a:prstGeom>
        <a:ln w="25400">
          <a:solidFill>
            <a:srgbClr val="FF6600"/>
          </a:solidFill>
          <a:round/>
          <a:headEnd type="arrow" w="med" len="med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"/>
  <sheetViews>
    <sheetView showGridLines="0" tabSelected="1" workbookViewId="0" topLeftCell="A1">
      <selection activeCell="J11" sqref="J11"/>
    </sheetView>
  </sheetViews>
  <sheetFormatPr defaultColWidth="9.140625" defaultRowHeight="12.75" zeroHeight="1"/>
  <cols>
    <col min="1" max="1" width="1.7109375" style="1" customWidth="1"/>
    <col min="2" max="2" width="11.7109375" style="1" customWidth="1"/>
    <col min="3" max="3" width="11.00390625" style="1" customWidth="1"/>
    <col min="4" max="4" width="4.00390625" style="1" customWidth="1"/>
    <col min="5" max="5" width="5.28125" style="1" customWidth="1"/>
    <col min="6" max="6" width="3.28125" style="1" customWidth="1"/>
    <col min="7" max="7" width="3.7109375" style="1" customWidth="1"/>
    <col min="8" max="8" width="5.140625" style="1" customWidth="1"/>
    <col min="9" max="9" width="1.7109375" style="1" customWidth="1"/>
    <col min="10" max="10" width="12.28125" style="1" customWidth="1"/>
    <col min="11" max="11" width="9.28125" style="1" customWidth="1"/>
    <col min="12" max="12" width="10.140625" style="1" customWidth="1"/>
    <col min="13" max="13" width="13.421875" style="1" customWidth="1"/>
    <col min="14" max="14" width="3.7109375" style="1" customWidth="1"/>
    <col min="15" max="15" width="1.8515625" style="1" customWidth="1"/>
    <col min="16" max="1024" width="9.140625" style="1" hidden="1" customWidth="1"/>
  </cols>
  <sheetData>
    <row r="1" spans="2:14" ht="12.75">
      <c r="B1" s="70" t="str">
        <f>"CALCOLO RAVVEDIMENTO OPEROSO PER PAGAMENTO DIRITTO ANNUALE "&amp;YEAR(data_scadenza)</f>
        <v>CALCOLO RAVVEDIMENTO OPEROSO PER PAGAMENTO DIRITTO ANNUALE 2021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2.7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ht="6.75" customHeight="1"/>
    <row r="4" spans="2:10" ht="12.75">
      <c r="B4" s="1" t="s">
        <v>42</v>
      </c>
      <c r="J4" s="2">
        <v>136</v>
      </c>
    </row>
    <row r="5" ht="6.75" customHeight="1">
      <c r="J5" s="3"/>
    </row>
    <row r="6" spans="2:10" ht="12.75">
      <c r="B6" s="1" t="s">
        <v>1</v>
      </c>
      <c r="J6" s="4">
        <v>44454</v>
      </c>
    </row>
    <row r="7" ht="5.25" customHeight="1"/>
    <row r="8" spans="2:10" ht="12.75">
      <c r="B8" s="1" t="s">
        <v>2</v>
      </c>
      <c r="J8" s="5">
        <v>0</v>
      </c>
    </row>
    <row r="9" ht="4.5" customHeight="1"/>
    <row r="10" spans="2:12" ht="12.75">
      <c r="B10" s="1" t="s">
        <v>43</v>
      </c>
      <c r="J10" s="6">
        <f>diritto_annuo_dovuto-dirittoVersato</f>
        <v>136</v>
      </c>
      <c r="L10" s="7"/>
    </row>
    <row r="11" ht="5.25" customHeight="1"/>
    <row r="12" spans="2:10" ht="12.75">
      <c r="B12" s="1" t="s">
        <v>3</v>
      </c>
      <c r="J12" s="8">
        <v>44561</v>
      </c>
    </row>
    <row r="13" ht="12" customHeight="1">
      <c r="B13" s="9" t="str">
        <f>IF(data_versamento&lt;=data_scadenza,"ATTENZIONE: la data di pagamento dev'essere successiva alla scadenza!",IF(oltre_anno,"ATTENZIONE! Il ravvedimento operoso non è possibile oltre l'anno dalla scadenza",""))</f>
        <v/>
      </c>
    </row>
    <row r="14" spans="2:14" s="10" customFormat="1" ht="18" customHeight="1">
      <c r="B14" s="11" t="s">
        <v>4</v>
      </c>
      <c r="L14" s="12"/>
      <c r="M14" s="13"/>
      <c r="N14" s="13"/>
    </row>
    <row r="15" spans="2:14" s="10" customFormat="1" ht="15.75">
      <c r="B15" s="14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7"/>
      <c r="N15" s="17"/>
    </row>
    <row r="16" spans="2:14" s="10" customFormat="1" ht="19.5" customHeight="1">
      <c r="B16" s="18" t="s">
        <v>6</v>
      </c>
      <c r="C16" s="19"/>
      <c r="D16" s="65" t="s">
        <v>7</v>
      </c>
      <c r="E16" s="66" t="s">
        <v>8</v>
      </c>
      <c r="F16" s="66" t="s">
        <v>9</v>
      </c>
      <c r="G16" s="66" t="s">
        <v>10</v>
      </c>
      <c r="H16" s="66" t="s">
        <v>11</v>
      </c>
      <c r="I16" s="20"/>
      <c r="J16" s="18" t="s">
        <v>12</v>
      </c>
      <c r="K16" s="21"/>
      <c r="L16" s="18" t="s">
        <v>13</v>
      </c>
      <c r="M16" s="64" t="s">
        <v>14</v>
      </c>
      <c r="N16" s="18"/>
    </row>
    <row r="17" spans="2:14" s="10" customFormat="1" ht="18">
      <c r="B17" s="22" t="str">
        <f>"VI"</f>
        <v>VI</v>
      </c>
      <c r="C17" s="23"/>
      <c r="D17" s="24"/>
      <c r="E17" s="23"/>
      <c r="F17" s="23"/>
      <c r="G17" s="23"/>
      <c r="H17" s="23"/>
      <c r="I17" s="23"/>
      <c r="J17" s="25">
        <v>3850</v>
      </c>
      <c r="K17" s="26"/>
      <c r="L17" s="25">
        <v>2021</v>
      </c>
      <c r="M17" s="27">
        <f>IF(NoCalcolo,"XXXXX",diritto_residuo)</f>
        <v>136</v>
      </c>
      <c r="N17" s="28"/>
    </row>
    <row r="18" spans="2:14" s="10" customFormat="1" ht="18">
      <c r="B18" s="22" t="str">
        <f>"VI"</f>
        <v>VI</v>
      </c>
      <c r="C18" s="23"/>
      <c r="D18" s="24"/>
      <c r="E18" s="23"/>
      <c r="F18" s="23"/>
      <c r="G18" s="23"/>
      <c r="H18" s="23"/>
      <c r="I18" s="23"/>
      <c r="J18" s="25">
        <v>3851</v>
      </c>
      <c r="K18" s="26"/>
      <c r="L18" s="25">
        <v>2021</v>
      </c>
      <c r="M18" s="27">
        <f>IF(NoCalcolo,"XXXXX",interesse_dovuto)</f>
        <v>0.003986849315068494</v>
      </c>
      <c r="N18" s="28"/>
    </row>
    <row r="19" spans="2:14" s="10" customFormat="1" ht="18">
      <c r="B19" s="22" t="str">
        <f>"VI"</f>
        <v>VI</v>
      </c>
      <c r="C19" s="23"/>
      <c r="D19" s="24"/>
      <c r="E19" s="23"/>
      <c r="F19" s="23"/>
      <c r="G19" s="23"/>
      <c r="H19" s="23"/>
      <c r="I19" s="23"/>
      <c r="J19" s="25">
        <v>3852</v>
      </c>
      <c r="K19" s="26"/>
      <c r="L19" s="25">
        <v>2021</v>
      </c>
      <c r="M19" s="27">
        <f>IF(NoCalcolo,"XXXXX",ROUND((diritto_residuo*aliquota_sanzione),2))</f>
        <v>5.1</v>
      </c>
      <c r="N19" s="28"/>
    </row>
    <row r="20" spans="2:14" s="10" customFormat="1" ht="6.75" customHeight="1">
      <c r="B20" s="29"/>
      <c r="C20" s="23"/>
      <c r="D20" s="23"/>
      <c r="E20" s="23"/>
      <c r="F20" s="23"/>
      <c r="G20" s="23"/>
      <c r="H20" s="23"/>
      <c r="I20" s="23"/>
      <c r="J20" s="23"/>
      <c r="K20" s="26"/>
      <c r="L20" s="30"/>
      <c r="M20" s="31"/>
      <c r="N20" s="31"/>
    </row>
    <row r="21" spans="2:15" s="10" customFormat="1" ht="18" customHeight="1">
      <c r="B21" s="32" t="str">
        <f>"Interessi calcolati per un pagamento entro e non oltre il "&amp;TEXT(data_versamento,"g mmmm aaaa")</f>
        <v>Interessi calcolati per un pagamento entro e non oltre il 31 dicembre 2021</v>
      </c>
      <c r="C21" s="11"/>
      <c r="L21" s="33"/>
      <c r="M21" s="34">
        <f>SUM(M17:M20)</f>
        <v>141.10398684931505</v>
      </c>
      <c r="N21" s="35"/>
      <c r="O21" s="13"/>
    </row>
    <row r="22" spans="2:15" s="10" customFormat="1" ht="3" customHeight="1">
      <c r="B22" s="36"/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40"/>
      <c r="N22" s="41"/>
      <c r="O22" s="13"/>
    </row>
    <row r="23" spans="2:15" s="10" customFormat="1" ht="15.75" customHeight="1">
      <c r="B23" s="72" t="s">
        <v>15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13"/>
    </row>
    <row r="24" spans="2:15" s="10" customFormat="1" ht="12.75" customHeight="1">
      <c r="B24" s="67" t="s">
        <v>16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3"/>
    </row>
    <row r="25" spans="2:15" s="10" customFormat="1" ht="11.25" customHeight="1">
      <c r="B25" s="67" t="s">
        <v>17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3"/>
    </row>
    <row r="26" spans="2:15" s="10" customFormat="1" ht="10.5" customHeight="1">
      <c r="B26" s="67" t="s">
        <v>18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13"/>
    </row>
    <row r="27" spans="2:15" s="10" customFormat="1" ht="14.25">
      <c r="B27" s="68" t="s">
        <v>19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13"/>
    </row>
    <row r="28" spans="2:14" ht="12.75">
      <c r="B28" s="67" t="s">
        <v>20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 ht="12.75">
      <c r="B29" s="67" t="s">
        <v>21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 ht="12.75">
      <c r="B30" s="69" t="s">
        <v>22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ht="3.75" customHeight="1"/>
    <row r="32" spans="2:5" ht="12.75">
      <c r="B32" s="42" t="s">
        <v>23</v>
      </c>
      <c r="C32" s="43"/>
      <c r="E32" s="44"/>
    </row>
    <row r="33" spans="2:12" ht="12.75">
      <c r="B33" s="45" t="s">
        <v>24</v>
      </c>
      <c r="C33" s="46" t="s">
        <v>25</v>
      </c>
      <c r="E33" s="44"/>
      <c r="J33" s="47" t="s">
        <v>26</v>
      </c>
      <c r="L33" s="47" t="s">
        <v>27</v>
      </c>
    </row>
    <row r="34" spans="2:12" ht="12.75" hidden="1">
      <c r="B34" s="48">
        <v>0.01</v>
      </c>
      <c r="C34" s="3">
        <v>40543</v>
      </c>
      <c r="D34" s="1" t="s">
        <v>28</v>
      </c>
      <c r="E34" s="44"/>
      <c r="J34" s="49">
        <f>IF(data_scadenza&lt;=C34,IF(data_versamento&lt;=C34,data_versamento-data_scadenza,C34-data_scadenza),0)</f>
        <v>0</v>
      </c>
      <c r="L34" s="1">
        <f aca="true" t="shared" si="0" ref="L34:L45">diritto_residuo*B34*J34/365</f>
        <v>0</v>
      </c>
    </row>
    <row r="35" spans="2:12" ht="12.75" hidden="1">
      <c r="B35" s="48">
        <v>0.015</v>
      </c>
      <c r="C35" s="3">
        <v>40908</v>
      </c>
      <c r="D35" s="1" t="s">
        <v>28</v>
      </c>
      <c r="J35" s="49">
        <f aca="true" t="shared" si="1" ref="J35:J43">IF(data_scadenza&lt;=C35,IF(data_versamento&lt;=C34,0,IF(data_versamento&lt;=C35,data_versamento-MAX(C34,data_scadenza),C35-MAX(C34+1,data_scadenza))),0)</f>
        <v>0</v>
      </c>
      <c r="L35" s="1">
        <f t="shared" si="0"/>
        <v>0</v>
      </c>
    </row>
    <row r="36" spans="2:12" ht="12.75" hidden="1">
      <c r="B36" s="48">
        <v>0.025</v>
      </c>
      <c r="C36" s="3">
        <v>41639</v>
      </c>
      <c r="D36" s="7" t="s">
        <v>28</v>
      </c>
      <c r="J36" s="49">
        <f t="shared" si="1"/>
        <v>0</v>
      </c>
      <c r="L36" s="1">
        <f t="shared" si="0"/>
        <v>0</v>
      </c>
    </row>
    <row r="37" spans="2:12" ht="12.75" hidden="1">
      <c r="B37" s="48">
        <v>0.01</v>
      </c>
      <c r="C37" s="3">
        <v>42004</v>
      </c>
      <c r="D37" s="7" t="s">
        <v>28</v>
      </c>
      <c r="J37" s="49">
        <f t="shared" si="1"/>
        <v>0</v>
      </c>
      <c r="L37" s="1">
        <f t="shared" si="0"/>
        <v>0</v>
      </c>
    </row>
    <row r="38" spans="2:12" ht="12.75" hidden="1">
      <c r="B38" s="48">
        <v>0.005</v>
      </c>
      <c r="C38" s="3">
        <v>42369</v>
      </c>
      <c r="D38" s="7" t="s">
        <v>28</v>
      </c>
      <c r="J38" s="49">
        <f t="shared" si="1"/>
        <v>0</v>
      </c>
      <c r="L38" s="1">
        <f t="shared" si="0"/>
        <v>0</v>
      </c>
    </row>
    <row r="39" spans="2:12" ht="12.75" hidden="1">
      <c r="B39" s="48">
        <v>0.002</v>
      </c>
      <c r="C39" s="3">
        <v>42735</v>
      </c>
      <c r="D39" s="7" t="s">
        <v>28</v>
      </c>
      <c r="J39" s="49">
        <f t="shared" si="1"/>
        <v>0</v>
      </c>
      <c r="L39" s="1">
        <f t="shared" si="0"/>
        <v>0</v>
      </c>
    </row>
    <row r="40" spans="2:12" ht="12.75" hidden="1">
      <c r="B40" s="48">
        <v>0.001</v>
      </c>
      <c r="C40" s="3">
        <v>43100</v>
      </c>
      <c r="D40" s="7" t="s">
        <v>28</v>
      </c>
      <c r="J40" s="49">
        <f t="shared" si="1"/>
        <v>0</v>
      </c>
      <c r="L40" s="1">
        <f t="shared" si="0"/>
        <v>0</v>
      </c>
    </row>
    <row r="41" spans="2:12" ht="12.75" hidden="1">
      <c r="B41" s="48">
        <v>0.003</v>
      </c>
      <c r="C41" s="3">
        <v>43465</v>
      </c>
      <c r="D41" s="7" t="s">
        <v>28</v>
      </c>
      <c r="J41" s="49">
        <f t="shared" si="1"/>
        <v>0</v>
      </c>
      <c r="L41" s="1">
        <f t="shared" si="0"/>
        <v>0</v>
      </c>
    </row>
    <row r="42" spans="2:12" ht="12.75" hidden="1">
      <c r="B42" s="48">
        <v>0.008</v>
      </c>
      <c r="C42" s="3">
        <v>43830</v>
      </c>
      <c r="D42" s="7" t="s">
        <v>28</v>
      </c>
      <c r="J42" s="49">
        <f t="shared" si="1"/>
        <v>0</v>
      </c>
      <c r="L42" s="1">
        <f t="shared" si="0"/>
        <v>0</v>
      </c>
    </row>
    <row r="43" spans="2:12" ht="12.75" hidden="1">
      <c r="B43" s="48">
        <v>0.0005</v>
      </c>
      <c r="C43" s="3">
        <v>44196</v>
      </c>
      <c r="D43" s="7" t="s">
        <v>28</v>
      </c>
      <c r="J43" s="49">
        <f t="shared" si="1"/>
        <v>0</v>
      </c>
      <c r="L43" s="1">
        <f t="shared" si="0"/>
        <v>0</v>
      </c>
    </row>
    <row r="44" spans="2:12" ht="12.75">
      <c r="B44" s="48">
        <v>0.0001</v>
      </c>
      <c r="C44" s="3">
        <v>44561</v>
      </c>
      <c r="D44" s="7" t="s">
        <v>28</v>
      </c>
      <c r="J44" s="49">
        <f aca="true" t="shared" si="2" ref="J44">IF(data_scadenza&lt;=C44,IF(data_versamento&lt;=C43,0,IF(data_versamento&lt;=C44,data_versamento-MAX(C43,data_scadenza),C44-MAX(C43+1,data_scadenza))),0)</f>
        <v>107</v>
      </c>
      <c r="L44" s="1">
        <f aca="true" t="shared" si="3" ref="L44">diritto_residuo*B44*J44/365</f>
        <v>0.003986849315068494</v>
      </c>
    </row>
    <row r="45" spans="2:12" ht="12.75">
      <c r="B45" s="48">
        <v>0.0125</v>
      </c>
      <c r="C45" s="3">
        <v>44562</v>
      </c>
      <c r="D45" s="7" t="s">
        <v>28</v>
      </c>
      <c r="J45" s="49">
        <f>IF(data_versamento&gt;=C45,data_versamento-MAX(data_scadenza,C45-1),0)</f>
        <v>0</v>
      </c>
      <c r="L45" s="1">
        <f t="shared" si="0"/>
        <v>0</v>
      </c>
    </row>
    <row r="46" spans="2:12" ht="12.75">
      <c r="B46" s="50"/>
      <c r="D46" s="51" t="s">
        <v>29</v>
      </c>
      <c r="J46" s="52">
        <f>SUM(J34:J45)</f>
        <v>107</v>
      </c>
      <c r="L46" s="53">
        <f>SUM(L34:L45)</f>
        <v>0.003986849315068494</v>
      </c>
    </row>
    <row r="47" ht="12.75"/>
    <row r="48" spans="2:13" ht="12.75" hidden="1">
      <c r="B48" s="54" t="b">
        <f>IF(giorni_di_ritardo&gt;366,TRUE(),IF(giorni_di_ritardo=366,IF(DAY(data_scadenza)=DAY(data_versamento),FALSE(),TRUE()),FALSE()))</f>
        <v>0</v>
      </c>
      <c r="C48" s="54" t="b">
        <f>OR(B48,(data_versamento&lt;=data_scadenza))</f>
        <v>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1" ht="12.75">
      <c r="B49" s="56" t="s">
        <v>30</v>
      </c>
      <c r="K49" s="48"/>
    </row>
    <row r="50" ht="12.75">
      <c r="B50" s="1" t="str">
        <f>IF(giorni_di_ritardo&gt;90,RavvLungo,IF(giorni_di_ritardo&gt;30,Ravv90gg,RavvBreve))</f>
        <v>Ravvedimento LUNGO: dal 16/10/2021 al 15/09/2022</v>
      </c>
    </row>
    <row r="51" spans="2:12" ht="12.75">
      <c r="B51" s="1" t="str">
        <f>"Data violazione: "&amp;TEXT(data_scadenza,"gg/mm/aaaa")</f>
        <v>Data violazione: 15/09/2021</v>
      </c>
      <c r="L51" s="3"/>
    </row>
    <row r="52" spans="2:12" ht="12.75">
      <c r="B52" s="10" t="str">
        <f>"Aliquota applicata per la sanzione: "&amp;TEXT(aliquota_sanzione,"##,00%")</f>
        <v>Aliquota applicata per la sanzione: 3,75%</v>
      </c>
      <c r="L52" s="3"/>
    </row>
    <row r="53" spans="2:12" ht="12.75">
      <c r="B53" s="10" t="str">
        <f>"Importo su cui è applicata la sanzione: € "&amp;TEXT(diritto_residuo,"#.##0,00")</f>
        <v>Importo su cui è applicata la sanzione: € 136,00</v>
      </c>
      <c r="L53" s="57"/>
    </row>
    <row r="54" ht="12.75">
      <c r="B54" s="10" t="str">
        <f>"Sanzione da versare: € "&amp;TEXT(M19,"#.##0,00")</f>
        <v>Sanzione da versare: € 5,10</v>
      </c>
    </row>
    <row r="55" ht="3" customHeight="1">
      <c r="B55" s="58"/>
    </row>
    <row r="56" ht="12.75">
      <c r="B56" s="58" t="s">
        <v>31</v>
      </c>
    </row>
    <row r="57" spans="2:13" ht="12.75">
      <c r="B57" s="1" t="s">
        <v>32</v>
      </c>
      <c r="J57" s="1" t="s">
        <v>33</v>
      </c>
      <c r="K57" s="59" t="s">
        <v>34</v>
      </c>
      <c r="L57" s="60" t="s">
        <v>35</v>
      </c>
      <c r="M57" s="47" t="s">
        <v>36</v>
      </c>
    </row>
    <row r="58" spans="2:13" ht="12.75">
      <c r="B58" s="3">
        <v>41916</v>
      </c>
      <c r="J58" s="3">
        <v>44925</v>
      </c>
      <c r="K58" s="48">
        <v>0.03</v>
      </c>
      <c r="L58" s="61">
        <v>0.0333</v>
      </c>
      <c r="M58" s="62">
        <v>0.0375</v>
      </c>
    </row>
    <row r="59" spans="2:13" ht="12.75">
      <c r="B59" s="3">
        <v>40575</v>
      </c>
      <c r="J59" s="3">
        <v>41915</v>
      </c>
      <c r="K59" s="48">
        <v>0.03</v>
      </c>
      <c r="L59" s="61">
        <v>0.0375</v>
      </c>
      <c r="M59" s="62">
        <v>0.0375</v>
      </c>
    </row>
    <row r="60" spans="2:13" ht="12.75">
      <c r="B60" s="3">
        <v>39783</v>
      </c>
      <c r="J60" s="3">
        <v>40574</v>
      </c>
      <c r="K60" s="48">
        <v>0.025</v>
      </c>
      <c r="L60" s="61">
        <v>0.03</v>
      </c>
      <c r="M60" s="62">
        <v>0.03</v>
      </c>
    </row>
    <row r="61" ht="2.25" customHeight="1">
      <c r="K61" s="48"/>
    </row>
    <row r="62" spans="2:11" ht="12.75">
      <c r="B62" s="1" t="str">
        <f>"Ravvedimento BREVE: dal "&amp;TEXT(data_scadenza+1,"gg/mm/aaaa")&amp;" al "&amp;TEXT(data_scadenza+30,"gg/mm/aaaa")</f>
        <v>Ravvedimento BREVE: dal 16/09/2021 al 15/10/2021</v>
      </c>
      <c r="K62" s="63">
        <f>IF(data_scadenza&gt;B58,K58,IF(data_scadenza&gt;B59,K59,IF(data_scadenza&gt;B60,K60,"???")))</f>
        <v>0.03</v>
      </c>
    </row>
    <row r="63" spans="2:11" ht="12.75" hidden="1">
      <c r="B63" s="1" t="str">
        <f>"Ravvedimento 90gg: dal "&amp;TEXT(data_scadenza+31,"gg/mm/aaaa")&amp;" al "&amp;TEXT(data_scadenza+90,"gg/mm/aaaa")</f>
        <v>Ravvedimento 90gg: dal 16/10/2021 al 14/12/2021</v>
      </c>
      <c r="K63" s="63">
        <f>IF(data_scadenza&gt;B58,L58,IF(data_scadenza&gt;B59,L59,IF(data_scadenza&gt;B60,L60,"???")))</f>
        <v>0.0333</v>
      </c>
    </row>
    <row r="64" spans="2:11" ht="12.75">
      <c r="B64" s="1" t="str">
        <f>"Ravvedimento LUNGO: dal "&amp;TEXT(data_scadenza+31,"gg/mm/aaaa")&amp;" al "&amp;TEXT(DATE(YEAR(data_scadenza)+1,MONTH(data_scadenza),DAY(data_scadenza)),"gg/mm/aaaa")</f>
        <v>Ravvedimento LUNGO: dal 16/10/2021 al 15/09/2022</v>
      </c>
      <c r="K64" s="63">
        <f>IF(data_scadenza&gt;B58,M58,IF(data_scadenza&gt;B59,M59,IF(data_scadenza&gt;B60,M60,"???")))</f>
        <v>0.0375</v>
      </c>
    </row>
    <row r="65" spans="2:11" ht="13.5" customHeight="1">
      <c r="B65" s="1" t="s">
        <v>37</v>
      </c>
      <c r="K65" s="63">
        <f>IF(giorni_di_ritardo&gt;30,aliqSanzOltre30gg,aliqSanz30gg)</f>
        <v>0.0375</v>
      </c>
    </row>
    <row r="66" ht="6.75" customHeight="1"/>
    <row r="68" spans="2:3" ht="12.75" hidden="1">
      <c r="B68" s="1" t="s">
        <v>38</v>
      </c>
      <c r="C68" s="3">
        <v>41640</v>
      </c>
    </row>
    <row r="69" spans="2:3" ht="12.75" hidden="1">
      <c r="B69" s="1" t="s">
        <v>39</v>
      </c>
      <c r="C69" s="3">
        <f ca="1">TODAY()</f>
        <v>44552</v>
      </c>
    </row>
    <row r="71" spans="2:3" ht="12.75" hidden="1">
      <c r="B71" s="1" t="s">
        <v>40</v>
      </c>
      <c r="C71" s="3">
        <v>41669</v>
      </c>
    </row>
    <row r="72" spans="2:3" ht="12.75" hidden="1">
      <c r="B72" s="1" t="s">
        <v>41</v>
      </c>
      <c r="C72" s="3">
        <f ca="1">DATE(YEAR(TODAY())+1,MONTH(TODAY()),DAY(TODAY())+1)</f>
        <v>44918</v>
      </c>
    </row>
  </sheetData>
  <sheetProtection algorithmName="SHA-512" hashValue="KCvDIgjcO1SWaCbzzBUmbSM7ZRnBO+NNdtFh7M5KCxb2Y7G4fC4C5XvuSm25NHvvpMjYBRQ9zQnW2blP3LsN9g==" saltValue="oYtcUVnPu6xHscFRx/5jNA==" spinCount="100000" sheet="1" objects="1" scenarios="1"/>
  <mergeCells count="10">
    <mergeCell ref="B1:N1"/>
    <mergeCell ref="B2:N2"/>
    <mergeCell ref="B23:N23"/>
    <mergeCell ref="B24:N24"/>
    <mergeCell ref="B25:N25"/>
    <mergeCell ref="B26:N26"/>
    <mergeCell ref="B27:N27"/>
    <mergeCell ref="B28:N28"/>
    <mergeCell ref="B29:N29"/>
    <mergeCell ref="B30:N30"/>
  </mergeCells>
  <dataValidations count="2">
    <dataValidation type="date" allowBlank="1" showInputMessage="1" showErrorMessage="1" errorTitle="Data non valida!" error="Sono ammesse date tra l'1.1.2021 e il 30.12.2022" sqref="J6">
      <formula1>44197</formula1>
      <formula2>44925</formula2>
    </dataValidation>
    <dataValidation type="date" allowBlank="1" showInputMessage="1" showErrorMessage="1" errorTitle="D A T A     N O N    V A L I D A" error="La data di ravvedimento non può essere sucessiva a 1 anno dalla scadenza di pagamento." sqref="J12">
      <formula1>J6+1</formula1>
      <formula2>DATE(YEAR(J6)+1,MONTH(J6),DAY(J6))</formula2>
    </dataValidation>
  </dataValidations>
  <printOptions horizontalCentered="1"/>
  <pageMargins left="0.354166666666667" right="0.315277777777778" top="0.984027777777778" bottom="0.984027777777778" header="0.511805555555555" footer="0.511805555555555"/>
  <pageSetup horizontalDpi="300" verticalDpi="300" orientation="portrait" paperSize="9" r:id="rId2"/>
  <headerFooter>
    <oddHeader>&amp;Cfoglio di calcolo del ravvedimento operoso del diritto annuale 2015
&amp;9versione 22/12/2015 aggiornata con il tasso di interesse legale dell'anno 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Ms Windows</dc:creator>
  <cp:keywords/>
  <dc:description/>
  <cp:lastModifiedBy>Tescaro Stefano - cvi0220</cp:lastModifiedBy>
  <cp:lastPrinted>2021-06-24T08:47:54Z</cp:lastPrinted>
  <dcterms:created xsi:type="dcterms:W3CDTF">2007-03-06T10:22:56Z</dcterms:created>
  <dcterms:modified xsi:type="dcterms:W3CDTF">2021-12-22T10:36:28Z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