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90" yWindow="75" windowWidth="15165" windowHeight="9885" activeTab="0"/>
  </bookViews>
  <sheets>
    <sheet name="Ravvedimento 2020" sheetId="3" r:id="rId1"/>
  </sheets>
  <definedNames>
    <definedName name="aliqSanz30gg">'Ravvedimento 2020'!$K$61</definedName>
    <definedName name="aliqSanzOltre30gg">'Ravvedimento 2020'!$K$62</definedName>
    <definedName name="aliquota_sanzione">'Ravvedimento 2020'!$K$63</definedName>
    <definedName name="data_scadenza">'Ravvedimento 2020'!$J$6</definedName>
    <definedName name="data_versamento">'Ravvedimento 2020'!$J$12</definedName>
    <definedName name="diritto_annuo_dovuto">'Ravvedimento 2020'!$J$4</definedName>
    <definedName name="diritto_residuo">'Ravvedimento 2020'!$J$10</definedName>
    <definedName name="dirittoVersato">'Ravvedimento 2020'!$J$8</definedName>
    <definedName name="giorni_di_ritardo">'Ravvedimento 2020'!$J$46</definedName>
    <definedName name="interesse_dovuto">'Ravvedimento 2020'!$L$46</definedName>
    <definedName name="NoCalcolo">'Ravvedimento 2020'!$C$48</definedName>
    <definedName name="oltre_anno">'Ravvedimento 2020'!$B$48</definedName>
    <definedName name="RavvBreve">'Ravvedimento 2020'!$B$61</definedName>
    <definedName name="RavvLungo">'Ravvedimento 2020'!$B$62</definedName>
    <definedName name="sigla_provincia">'Ravvedimento 2020'!$L$10</definedName>
    <definedName name="tb_aliquoteSanzioni">'Ravvedimento 2020'!$B$59:$M$59</definedName>
  </definedNames>
  <calcPr calcId="162913"/>
</workbook>
</file>

<file path=xl/sharedStrings.xml><?xml version="1.0" encoding="utf-8"?>
<sst xmlns="http://schemas.openxmlformats.org/spreadsheetml/2006/main" count="52" uniqueCount="42">
  <si>
    <t>(CIRCOLARE MINISTERO DELLE ATTIVITA' PRODUTTIVE N. 3587/C DEL 20/06/2005)</t>
  </si>
  <si>
    <t>eventuale versamento parziale - importo versato</t>
  </si>
  <si>
    <t>codice ente/
codice comune</t>
  </si>
  <si>
    <t>codice tributo</t>
  </si>
  <si>
    <t>anno di
riferimento</t>
  </si>
  <si>
    <t>importi a debito versati</t>
  </si>
  <si>
    <t>ravv.</t>
  </si>
  <si>
    <t>immob.
Variati</t>
  </si>
  <si>
    <t>Acc.</t>
  </si>
  <si>
    <t>Saldo</t>
  </si>
  <si>
    <t>numero
immobili</t>
  </si>
  <si>
    <t>Decreto  Ministero Attività produttive n. 54 del 27.01.2005 - GU n. 90 19.04.05 - Art. 13 decreto lgs. N. 472/97</t>
  </si>
  <si>
    <t>Differenza giorni:</t>
  </si>
  <si>
    <t>Calcolo interessi</t>
  </si>
  <si>
    <t>aliquota</t>
  </si>
  <si>
    <t>vale fino al…</t>
  </si>
  <si>
    <t>giorni</t>
  </si>
  <si>
    <t>interessi</t>
  </si>
  <si>
    <t>ATTENZIONE!</t>
  </si>
  <si>
    <t>data di scadenza del pagamento dovuto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</si>
  <si>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</si>
  <si>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</si>
  <si>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</si>
  <si>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Totale giorni e interessi</t>
  </si>
  <si>
    <t>VERSAMENTO CONTESTUALE DI DIRITTO SANZIONI ED INTERESSI, AL FINE DI CONTENERE I COSTI</t>
  </si>
  <si>
    <t>DI RISCOSSIONE GRAVANTI SULLE CAMERE DI COMMERCIO</t>
  </si>
  <si>
    <r>
      <t xml:space="preserve">IL RAVVEDIMENTO  VA  ESEGUITO IN UN  </t>
    </r>
    <r>
      <rPr>
        <b/>
        <sz val="12"/>
        <color indexed="16"/>
        <rFont val="Arial"/>
        <family val="2"/>
      </rPr>
      <t>UNICO MODELLO F24 TELEMATICO</t>
    </r>
    <r>
      <rPr>
        <b/>
        <sz val="9"/>
        <rFont val="Arial"/>
        <family val="2"/>
      </rPr>
      <t xml:space="preserve"> CON IL </t>
    </r>
  </si>
  <si>
    <t>violazioni commesse dal</t>
  </si>
  <si>
    <t>fino a</t>
  </si>
  <si>
    <t>ravv lungo</t>
  </si>
  <si>
    <t>Aliquota applicata</t>
  </si>
  <si>
    <t>Sanzione: determinazione aliquota e calcolo dell'importo dovuto</t>
  </si>
  <si>
    <t>Tabella aliquote delle sanzioni in relazione alla data di violazione</t>
  </si>
  <si>
    <t>data prevista del versamento del ravvedimento con F24</t>
  </si>
  <si>
    <t>SEZIONE IMU E ALTRI TRIBUTI LOCALI</t>
  </si>
  <si>
    <t>ravv 90gg</t>
  </si>
  <si>
    <t>ravv 30 gg</t>
  </si>
  <si>
    <t>inizio da…</t>
  </si>
  <si>
    <t>inizio fino a…</t>
  </si>
  <si>
    <t>fine da…</t>
  </si>
  <si>
    <t>fine fino a…</t>
  </si>
  <si>
    <t>Nel modello F24 (standard) indicare: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</si>
</sst>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L.&quot;\ * #,##0.00_-;\-&quot;L.&quot;\ * #,##0.00_-;_-&quot;L.&quot;\ * &quot;-&quot;??_-;_-@_-"/>
    <numFmt numFmtId="165" formatCode="&quot;€&quot;\ #,##0.00"/>
    <numFmt numFmtId="166" formatCode="&quot;Euro&quot;* 0.00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10"/>
      </bottom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4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 applyProtection="1">
      <alignment horizontal="right"/>
      <protection/>
    </xf>
    <xf numFmtId="166" fontId="0" fillId="0" borderId="0" xfId="0" applyNumberFormat="1" applyFont="1" applyProtection="1">
      <protection/>
    </xf>
    <xf numFmtId="0" fontId="0" fillId="0" borderId="0" xfId="0" applyFont="1" applyProtection="1">
      <protection/>
    </xf>
    <xf numFmtId="4" fontId="4" fillId="0" borderId="0" xfId="0" applyNumberFormat="1" applyFont="1" applyProtection="1">
      <protection/>
    </xf>
    <xf numFmtId="3" fontId="0" fillId="0" borderId="0" xfId="0" applyNumberFormat="1" applyFont="1" applyProtection="1">
      <protection/>
    </xf>
    <xf numFmtId="0" fontId="0" fillId="0" borderId="0" xfId="0" applyProtection="1">
      <protection/>
    </xf>
    <xf numFmtId="165" fontId="2" fillId="0" borderId="0" xfId="0" applyNumberFormat="1" applyFont="1" applyProtection="1">
      <protection/>
    </xf>
    <xf numFmtId="165" fontId="2" fillId="11" borderId="0" xfId="0" applyNumberFormat="1" applyFont="1" applyFill="1" applyProtection="1">
      <protection locked="0"/>
    </xf>
    <xf numFmtId="14" fontId="2" fillId="11" borderId="0" xfId="0" applyNumberFormat="1" applyFont="1" applyFill="1" applyProtection="1">
      <protection locked="0"/>
    </xf>
    <xf numFmtId="14" fontId="0" fillId="11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/>
    </xf>
    <xf numFmtId="0" fontId="26" fillId="0" borderId="0" xfId="0" applyFont="1" applyProtection="1">
      <protection/>
    </xf>
    <xf numFmtId="4" fontId="2" fillId="0" borderId="0" xfId="0" applyNumberFormat="1" applyFont="1" applyProtection="1">
      <protection/>
    </xf>
    <xf numFmtId="0" fontId="0" fillId="0" borderId="0" xfId="0" applyBorder="1" applyProtection="1">
      <protection/>
    </xf>
    <xf numFmtId="10" fontId="0" fillId="0" borderId="0" xfId="0" applyNumberFormat="1" applyProtection="1">
      <protection/>
    </xf>
    <xf numFmtId="0" fontId="2" fillId="0" borderId="0" xfId="0" applyFont="1" applyBorder="1" applyProtection="1">
      <protection/>
    </xf>
    <xf numFmtId="2" fontId="0" fillId="0" borderId="0" xfId="0" applyNumberFormat="1" applyProtection="1">
      <protection/>
    </xf>
    <xf numFmtId="0" fontId="0" fillId="0" borderId="0" xfId="0" applyFont="1" applyBorder="1" applyProtection="1">
      <protection/>
    </xf>
    <xf numFmtId="165" fontId="0" fillId="0" borderId="0" xfId="61" applyNumberFormat="1" applyFont="1" applyBorder="1" applyAlignment="1" applyProtection="1">
      <alignment horizontal="center"/>
      <protection/>
    </xf>
    <xf numFmtId="14" fontId="0" fillId="0" borderId="0" xfId="0" applyNumberFormat="1" applyProtection="1">
      <protection/>
    </xf>
    <xf numFmtId="1" fontId="0" fillId="0" borderId="0" xfId="0" applyNumberFormat="1" applyFill="1" applyAlignment="1" applyProtection="1">
      <alignment horizontal="center"/>
      <protection/>
    </xf>
    <xf numFmtId="10" fontId="0" fillId="0" borderId="0" xfId="0" applyNumberFormat="1" applyFill="1" applyBorder="1" applyProtection="1">
      <protection/>
    </xf>
    <xf numFmtId="0" fontId="2" fillId="0" borderId="0" xfId="0" applyFont="1" applyFill="1" applyBorder="1" applyProtection="1"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Protection="1">
      <protection/>
    </xf>
    <xf numFmtId="0" fontId="0" fillId="0" borderId="0" xfId="0" applyAlignment="1" applyProtection="1">
      <alignment horizontal="right"/>
      <protection/>
    </xf>
    <xf numFmtId="10" fontId="30" fillId="0" borderId="0" xfId="0" applyNumberFormat="1" applyFont="1" applyProtection="1">
      <protection/>
    </xf>
    <xf numFmtId="0" fontId="29" fillId="0" borderId="0" xfId="0" applyFont="1" applyBorder="1" applyProtection="1">
      <protection/>
    </xf>
    <xf numFmtId="0" fontId="31" fillId="0" borderId="0" xfId="0" applyFont="1" applyProtection="1">
      <protection/>
    </xf>
    <xf numFmtId="0" fontId="32" fillId="0" borderId="0" xfId="0" applyFont="1" applyProtection="1">
      <protection/>
    </xf>
    <xf numFmtId="0" fontId="0" fillId="0" borderId="10" xfId="0" applyFont="1" applyBorder="1" applyAlignment="1" applyProtection="1">
      <alignment/>
      <protection/>
    </xf>
    <xf numFmtId="4" fontId="33" fillId="0" borderId="10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0" fillId="0" borderId="10" xfId="0" applyNumberFormat="1" applyFont="1" applyBorder="1" applyProtection="1">
      <protection/>
    </xf>
    <xf numFmtId="0" fontId="0" fillId="0" borderId="10" xfId="0" applyFont="1" applyBorder="1" applyProtection="1">
      <protection/>
    </xf>
    <xf numFmtId="3" fontId="0" fillId="0" borderId="10" xfId="0" applyNumberFormat="1" applyFont="1" applyBorder="1" applyProtection="1">
      <protection/>
    </xf>
    <xf numFmtId="10" fontId="0" fillId="0" borderId="0" xfId="0" applyNumberFormat="1" applyAlignment="1" applyProtection="1">
      <alignment horizontal="center"/>
      <protection/>
    </xf>
    <xf numFmtId="0" fontId="35" fillId="0" borderId="0" xfId="0" applyFont="1" applyProtection="1">
      <protection/>
    </xf>
    <xf numFmtId="4" fontId="0" fillId="11" borderId="0" xfId="0" applyNumberFormat="1" applyFill="1" applyProtection="1">
      <protection locked="0"/>
    </xf>
    <xf numFmtId="0" fontId="36" fillId="0" borderId="0" xfId="0" applyFont="1" applyAlignment="1" applyProtection="1">
      <alignment horizontal="center"/>
      <protection/>
    </xf>
    <xf numFmtId="10" fontId="3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6" fillId="24" borderId="0" xfId="0" applyNumberFormat="1" applyFont="1" applyFill="1" applyAlignment="1" applyProtection="1">
      <alignment horizontal="center" wrapText="1"/>
      <protection/>
    </xf>
    <xf numFmtId="0" fontId="6" fillId="24" borderId="0" xfId="0" applyFont="1" applyFill="1" applyProtection="1">
      <protection/>
    </xf>
    <xf numFmtId="0" fontId="6" fillId="24" borderId="0" xfId="0" applyFont="1" applyFill="1" applyAlignment="1" applyProtection="1">
      <alignment horizontal="center" wrapText="1"/>
      <protection/>
    </xf>
    <xf numFmtId="0" fontId="8" fillId="24" borderId="0" xfId="0" applyFont="1" applyFill="1" applyAlignment="1" applyProtection="1">
      <alignment horizontal="center" wrapText="1"/>
      <protection/>
    </xf>
    <xf numFmtId="3" fontId="6" fillId="24" borderId="0" xfId="0" applyNumberFormat="1" applyFont="1" applyFill="1" applyProtection="1">
      <protection/>
    </xf>
    <xf numFmtId="166" fontId="1" fillId="24" borderId="0" xfId="0" applyNumberFormat="1" applyFont="1" applyFill="1" applyProtection="1">
      <protection/>
    </xf>
    <xf numFmtId="0" fontId="0" fillId="24" borderId="0" xfId="0" applyFont="1" applyFill="1" applyProtection="1">
      <protection/>
    </xf>
    <xf numFmtId="0" fontId="7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3" fontId="0" fillId="24" borderId="0" xfId="0" applyNumberFormat="1" applyFont="1" applyFill="1" applyProtection="1">
      <protection/>
    </xf>
    <xf numFmtId="4" fontId="1" fillId="24" borderId="0" xfId="0" applyNumberFormat="1" applyFont="1" applyFill="1" applyAlignment="1" applyProtection="1">
      <alignment horizontal="right"/>
      <protection/>
    </xf>
    <xf numFmtId="4" fontId="1" fillId="24" borderId="0" xfId="0" applyNumberFormat="1" applyFont="1" applyFill="1" applyAlignment="1" applyProtection="1">
      <alignment/>
      <protection/>
    </xf>
    <xf numFmtId="166" fontId="0" fillId="24" borderId="0" xfId="0" applyNumberFormat="1" applyFont="1" applyFill="1" applyProtection="1">
      <protection/>
    </xf>
    <xf numFmtId="0" fontId="0" fillId="24" borderId="0" xfId="0" applyFont="1" applyFill="1" applyAlignment="1" applyProtection="1">
      <alignment horizontal="right"/>
      <protection/>
    </xf>
    <xf numFmtId="4" fontId="4" fillId="24" borderId="0" xfId="0" applyNumberFormat="1" applyFont="1" applyFill="1" applyProtection="1">
      <protection/>
    </xf>
    <xf numFmtId="166" fontId="5" fillId="25" borderId="0" xfId="0" applyNumberFormat="1" applyFont="1" applyFill="1" applyProtection="1">
      <protection/>
    </xf>
    <xf numFmtId="0" fontId="0" fillId="25" borderId="0" xfId="0" applyFont="1" applyFill="1" applyProtection="1">
      <protection/>
    </xf>
    <xf numFmtId="0" fontId="0" fillId="25" borderId="0" xfId="0" applyFont="1" applyFill="1" applyAlignment="1" applyProtection="1">
      <alignment horizontal="right"/>
      <protection/>
    </xf>
    <xf numFmtId="4" fontId="4" fillId="25" borderId="0" xfId="0" applyNumberFormat="1" applyFont="1" applyFill="1" applyProtection="1">
      <protection/>
    </xf>
    <xf numFmtId="10" fontId="0" fillId="0" borderId="0" xfId="0" applyNumberFormat="1" applyFill="1" applyProtection="1">
      <protection/>
    </xf>
    <xf numFmtId="0" fontId="3" fillId="26" borderId="11" xfId="0" applyFont="1" applyFill="1" applyBorder="1" applyAlignment="1" applyProtection="1">
      <alignment horizontal="center" vertical="center"/>
      <protection/>
    </xf>
    <xf numFmtId="0" fontId="3" fillId="26" borderId="0" xfId="0" applyFont="1" applyFill="1" applyBorder="1" applyAlignment="1" applyProtection="1">
      <alignment horizontal="center" vertical="center"/>
      <protection/>
    </xf>
    <xf numFmtId="0" fontId="3" fillId="26" borderId="12" xfId="0" applyFont="1" applyFill="1" applyBorder="1" applyAlignment="1" applyProtection="1">
      <alignment horizontal="center" vertical="center"/>
      <protection/>
    </xf>
    <xf numFmtId="0" fontId="27" fillId="26" borderId="11" xfId="0" applyFont="1" applyFill="1" applyBorder="1" applyAlignment="1" applyProtection="1">
      <alignment horizontal="center"/>
      <protection/>
    </xf>
    <xf numFmtId="0" fontId="27" fillId="26" borderId="0" xfId="0" applyFont="1" applyFill="1" applyBorder="1" applyAlignment="1" applyProtection="1">
      <alignment horizontal="center"/>
      <protection/>
    </xf>
    <xf numFmtId="0" fontId="27" fillId="26" borderId="12" xfId="0" applyFont="1" applyFill="1" applyBorder="1" applyAlignment="1" applyProtection="1">
      <alignment horizontal="center"/>
      <protection/>
    </xf>
    <xf numFmtId="0" fontId="3" fillId="26" borderId="13" xfId="0" applyFont="1" applyFill="1" applyBorder="1" applyAlignment="1" applyProtection="1">
      <alignment horizontal="center"/>
      <protection/>
    </xf>
    <xf numFmtId="0" fontId="3" fillId="26" borderId="10" xfId="0" applyFont="1" applyFill="1" applyBorder="1" applyAlignment="1" applyProtection="1">
      <alignment horizontal="center"/>
      <protection/>
    </xf>
    <xf numFmtId="0" fontId="3" fillId="26" borderId="14" xfId="0" applyFont="1" applyFill="1" applyBorder="1" applyAlignment="1" applyProtection="1">
      <alignment horizontal="center"/>
      <protection/>
    </xf>
    <xf numFmtId="0" fontId="2" fillId="26" borderId="15" xfId="0" applyFont="1" applyFill="1" applyBorder="1" applyAlignment="1" applyProtection="1">
      <alignment horizontal="center"/>
      <protection/>
    </xf>
    <xf numFmtId="0" fontId="2" fillId="26" borderId="16" xfId="0" applyFont="1" applyFill="1" applyBorder="1" applyAlignment="1" applyProtection="1">
      <alignment horizontal="center"/>
      <protection/>
    </xf>
    <xf numFmtId="0" fontId="2" fillId="26" borderId="17" xfId="0" applyFont="1" applyFill="1" applyBorder="1" applyAlignment="1" applyProtection="1">
      <alignment horizontal="center"/>
      <protection/>
    </xf>
    <xf numFmtId="0" fontId="0" fillId="26" borderId="18" xfId="0" applyFont="1" applyFill="1" applyBorder="1" applyAlignment="1" applyProtection="1">
      <alignment horizontal="center"/>
      <protection/>
    </xf>
    <xf numFmtId="0" fontId="0" fillId="26" borderId="19" xfId="0" applyFont="1" applyFill="1" applyBorder="1" applyAlignment="1" applyProtection="1">
      <alignment horizontal="center"/>
      <protection/>
    </xf>
    <xf numFmtId="0" fontId="0" fillId="26" borderId="20" xfId="0" applyFont="1" applyFill="1" applyBorder="1" applyAlignment="1" applyProtection="1">
      <alignment horizontal="center"/>
      <protection/>
    </xf>
    <xf numFmtId="0" fontId="0" fillId="26" borderId="21" xfId="0" applyFont="1" applyFill="1" applyBorder="1" applyAlignment="1" applyProtection="1">
      <alignment horizontal="center" vertical="center"/>
      <protection/>
    </xf>
    <xf numFmtId="0" fontId="0" fillId="26" borderId="22" xfId="0" applyFont="1" applyFill="1" applyBorder="1" applyAlignment="1" applyProtection="1">
      <alignment horizontal="center" vertical="center"/>
      <protection/>
    </xf>
    <xf numFmtId="0" fontId="0" fillId="26" borderId="2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Valu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</xdr:row>
      <xdr:rowOff>19050</xdr:rowOff>
    </xdr:from>
    <xdr:to>
      <xdr:col>13</xdr:col>
      <xdr:colOff>9525</xdr:colOff>
      <xdr:row>8</xdr:row>
      <xdr:rowOff>9525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57675" y="428625"/>
          <a:ext cx="1933575" cy="628650"/>
        </a:xfrm>
        <a:prstGeom prst="rect">
          <a:avLst/>
        </a:prstGeom>
        <a:solidFill>
          <a:srgbClr val="E2F0D9"/>
        </a:solidFill>
        <a:ln w="9525">
          <a:solidFill>
            <a:srgbClr xmlns:a14="http://schemas.microsoft.com/office/drawing/2010/main" xmlns:mc="http://schemas.openxmlformats.org/markup-compatibility/2006" val="800000" mc:Ignorable="a14" a14:legacySpreadsheetColorIndex="16"/>
          </a:solidFill>
          <a:miter lim="800000"/>
          <a:headEnd type="none"/>
          <a:tailEnd type="none"/>
        </a:ln>
        <a:effectLst>
          <a:outerShdw dist="71842" dir="2700000" algn="ctr" rotWithShape="0">
            <a:srgbClr val="80000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inserire i dati richiesti nelle caselle con sfondo arancione. </a:t>
          </a:r>
        </a:p>
      </xdr:txBody>
    </xdr:sp>
    <xdr:clientData/>
  </xdr:twoCellAnchor>
  <xdr:twoCellAnchor>
    <xdr:from>
      <xdr:col>10</xdr:col>
      <xdr:colOff>152400</xdr:colOff>
      <xdr:row>11</xdr:row>
      <xdr:rowOff>66675</xdr:rowOff>
    </xdr:from>
    <xdr:to>
      <xdr:col>13</xdr:col>
      <xdr:colOff>228600</xdr:colOff>
      <xdr:row>17</xdr:row>
      <xdr:rowOff>152400</xdr:rowOff>
    </xdr:to>
    <xdr:grpSp>
      <xdr:nvGrpSpPr>
        <xdr:cNvPr id="1248" name="Group 7"/>
        <xdr:cNvGrpSpPr>
          <a:grpSpLocks/>
        </xdr:cNvGrpSpPr>
      </xdr:nvGrpSpPr>
      <xdr:grpSpPr bwMode="auto">
        <a:xfrm>
          <a:off x="4143375" y="1400175"/>
          <a:ext cx="2266950" cy="1304925"/>
          <a:chOff x="436" y="155"/>
          <a:chExt cx="248" cy="138"/>
        </a:xfrm>
      </xdr:grpSpPr>
      <xdr:sp macro="" textlink="">
        <xdr:nvSpPr>
          <xdr:cNvPr id="1249" name="Line 4"/>
          <xdr:cNvSpPr>
            <a:spLocks noChangeShapeType="1"/>
          </xdr:cNvSpPr>
        </xdr:nvSpPr>
        <xdr:spPr bwMode="auto">
          <a:xfrm>
            <a:off x="436" y="156"/>
            <a:ext cx="248" cy="0"/>
          </a:xfrm>
          <a:prstGeom prst="line">
            <a:avLst/>
          </a:prstGeom>
          <a:noFill/>
          <a:ln w="25400">
            <a:solidFill>
              <a:srgbClr xmlns:a14="http://schemas.microsoft.com/office/drawing/2010/main" xmlns:mc="http://schemas.openxmlformats.org/markup-compatibility/2006" val="FF6600" mc:Ignorable="a14" a14:legacySpreadsheetColorIndex="53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" name="Line 5"/>
          <xdr:cNvSpPr>
            <a:spLocks noChangeShapeType="1"/>
          </xdr:cNvSpPr>
        </xdr:nvSpPr>
        <xdr:spPr bwMode="auto">
          <a:xfrm flipV="1">
            <a:off x="683" y="155"/>
            <a:ext cx="0" cy="138"/>
          </a:xfrm>
          <a:prstGeom prst="line">
            <a:avLst/>
          </a:prstGeom>
          <a:noFill/>
          <a:ln w="25400">
            <a:solidFill>
              <a:srgbClr xmlns:a14="http://schemas.microsoft.com/office/drawing/2010/main" xmlns:mc="http://schemas.openxmlformats.org/markup-compatibility/2006" val="FF6600" mc:Ignorable="a14" a14:legacySpreadsheetColorIndex="53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Line 6"/>
          <xdr:cNvSpPr>
            <a:spLocks noChangeShapeType="1"/>
          </xdr:cNvSpPr>
        </xdr:nvSpPr>
        <xdr:spPr bwMode="auto">
          <a:xfrm>
            <a:off x="656" y="290"/>
            <a:ext cx="27" cy="1"/>
          </a:xfrm>
          <a:prstGeom prst="line">
            <a:avLst/>
          </a:prstGeom>
          <a:noFill/>
          <a:ln w="25400">
            <a:solidFill>
              <a:srgbClr xmlns:a14="http://schemas.microsoft.com/office/drawing/2010/main" xmlns:mc="http://schemas.openxmlformats.org/markup-compatibility/2006" val="FF6600" mc:Ignorable="a14" a14:legacySpreadsheetColorIndex="53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showGridLines="0" tabSelected="1" workbookViewId="0" topLeftCell="A1">
      <selection activeCell="J5" sqref="J5"/>
    </sheetView>
  </sheetViews>
  <sheetFormatPr defaultColWidth="0" defaultRowHeight="12.75" zeroHeight="1"/>
  <cols>
    <col min="1" max="1" width="1.7109375" style="6" customWidth="1"/>
    <col min="2" max="2" width="11.7109375" style="6" customWidth="1"/>
    <col min="3" max="3" width="11.00390625" style="6" customWidth="1"/>
    <col min="4" max="4" width="4.00390625" style="6" customWidth="1"/>
    <col min="5" max="5" width="5.28125" style="6" customWidth="1"/>
    <col min="6" max="6" width="3.28125" style="6" bestFit="1" customWidth="1"/>
    <col min="7" max="7" width="3.7109375" style="6" customWidth="1"/>
    <col min="8" max="8" width="5.140625" style="6" customWidth="1"/>
    <col min="9" max="9" width="1.7109375" style="6" customWidth="1"/>
    <col min="10" max="10" width="12.28125" style="6" customWidth="1"/>
    <col min="11" max="11" width="9.28125" style="6" customWidth="1"/>
    <col min="12" max="12" width="10.140625" style="6" bestFit="1" customWidth="1"/>
    <col min="13" max="13" width="13.421875" style="6" customWidth="1"/>
    <col min="14" max="14" width="3.7109375" style="6" customWidth="1"/>
    <col min="15" max="15" width="1.8515625" style="6" customWidth="1"/>
    <col min="16" max="16384" width="9.140625" style="6" hidden="1" customWidth="1"/>
  </cols>
  <sheetData>
    <row r="1" spans="2:14" ht="12.75">
      <c r="B1" s="78" t="str">
        <f>"CALCOLO RAVVEDIMENTO OPEROSO PER PAGAMENTO DIRITTO ANNUALE "&amp;YEAR(data_scadenza)</f>
        <v>CALCOLO RAVVEDIMENTO OPEROSO PER PAGAMENTO DIRITTO ANNUALE 2020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2:14" ht="12.75">
      <c r="B2" s="81" t="s">
        <v>11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ht="6.75" customHeight="1"/>
    <row r="4" spans="2:10" ht="12.75">
      <c r="B4" s="6" t="str">
        <f>"Diritto annuo dovuto per l'anno "&amp;YEAR(data_scadenza)</f>
        <v>Diritto annuo dovuto per l'anno 2020</v>
      </c>
      <c r="J4" s="8">
        <v>120</v>
      </c>
    </row>
    <row r="5" ht="6.75" customHeight="1">
      <c r="J5" s="20"/>
    </row>
    <row r="6" spans="2:10" ht="12.75">
      <c r="B6" s="6" t="s">
        <v>19</v>
      </c>
      <c r="J6" s="9">
        <v>44012</v>
      </c>
    </row>
    <row r="7" ht="5.25" customHeight="1"/>
    <row r="8" spans="2:10" ht="12.75">
      <c r="B8" s="6" t="s">
        <v>1</v>
      </c>
      <c r="J8" s="42">
        <v>0</v>
      </c>
    </row>
    <row r="9" ht="4.5" customHeight="1"/>
    <row r="10" spans="2:12" ht="12.75">
      <c r="B10" s="6" t="str">
        <f>"diritto non versato per l'anno "&amp;YEAR(data_scadenza)</f>
        <v>diritto non versato per l'anno 2020</v>
      </c>
      <c r="J10" s="7">
        <f>diritto_annuo_dovuto-dirittoVersato</f>
        <v>120</v>
      </c>
      <c r="L10" s="14"/>
    </row>
    <row r="11" ht="5.25" customHeight="1"/>
    <row r="12" spans="2:10" ht="12.75">
      <c r="B12" s="6" t="s">
        <v>33</v>
      </c>
      <c r="J12" s="10">
        <v>44346</v>
      </c>
    </row>
    <row r="13" ht="12" customHeight="1">
      <c r="B13" s="29" t="str">
        <f>IF(data_versamento&lt;=data_scadenza,"ATTENZIONE: la data di pagamento dev'essere successiva alla scadenza!",IF(oltre_anno,"ATTENZIONE! Il ravvedimento operoso non è possibile oltre l'anno dalla scadenza",""))</f>
        <v/>
      </c>
    </row>
    <row r="14" spans="2:14" s="3" customFormat="1" ht="18" customHeight="1">
      <c r="B14" s="2" t="s">
        <v>41</v>
      </c>
      <c r="L14" s="1"/>
      <c r="M14" s="4"/>
      <c r="N14" s="4"/>
    </row>
    <row r="15" spans="2:14" s="3" customFormat="1" ht="15.75">
      <c r="B15" s="64" t="s">
        <v>34</v>
      </c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7"/>
      <c r="N15" s="67"/>
    </row>
    <row r="16" spans="2:14" s="3" customFormat="1" ht="19.5" customHeight="1">
      <c r="B16" s="49" t="s">
        <v>2</v>
      </c>
      <c r="C16" s="50"/>
      <c r="D16" s="51" t="s">
        <v>6</v>
      </c>
      <c r="E16" s="52" t="s">
        <v>7</v>
      </c>
      <c r="F16" s="52" t="s">
        <v>8</v>
      </c>
      <c r="G16" s="52" t="s">
        <v>9</v>
      </c>
      <c r="H16" s="52" t="s">
        <v>10</v>
      </c>
      <c r="I16" s="52"/>
      <c r="J16" s="49" t="s">
        <v>3</v>
      </c>
      <c r="K16" s="53"/>
      <c r="L16" s="49" t="s">
        <v>4</v>
      </c>
      <c r="M16" s="49" t="s">
        <v>5</v>
      </c>
      <c r="N16" s="49"/>
    </row>
    <row r="17" spans="2:14" s="3" customFormat="1" ht="18">
      <c r="B17" s="54" t="str">
        <f>"VI"</f>
        <v>VI</v>
      </c>
      <c r="C17" s="55"/>
      <c r="D17" s="56"/>
      <c r="E17" s="55"/>
      <c r="F17" s="55"/>
      <c r="G17" s="55"/>
      <c r="H17" s="55"/>
      <c r="I17" s="55"/>
      <c r="J17" s="57">
        <v>3850</v>
      </c>
      <c r="K17" s="58"/>
      <c r="L17" s="57">
        <f>YEAR(data_scadenza)</f>
        <v>2020</v>
      </c>
      <c r="M17" s="59">
        <f>IF(NoCalcolo,"XXXXX",diritto_residuo)</f>
        <v>120</v>
      </c>
      <c r="N17" s="60"/>
    </row>
    <row r="18" spans="2:14" s="3" customFormat="1" ht="18">
      <c r="B18" s="54" t="str">
        <f>"VI"</f>
        <v>VI</v>
      </c>
      <c r="C18" s="55"/>
      <c r="D18" s="56"/>
      <c r="E18" s="55"/>
      <c r="F18" s="55"/>
      <c r="G18" s="55"/>
      <c r="H18" s="55"/>
      <c r="I18" s="55"/>
      <c r="J18" s="57">
        <v>3851</v>
      </c>
      <c r="K18" s="58"/>
      <c r="L18" s="57">
        <f>YEAR(data_scadenza)</f>
        <v>2020</v>
      </c>
      <c r="M18" s="59">
        <f>IF(NoCalcolo,"XXXXX",interesse_dovuto)</f>
        <v>0.03517808219178082</v>
      </c>
      <c r="N18" s="60"/>
    </row>
    <row r="19" spans="2:14" s="3" customFormat="1" ht="18">
      <c r="B19" s="54" t="str">
        <f>"VI"</f>
        <v>VI</v>
      </c>
      <c r="C19" s="55"/>
      <c r="D19" s="56"/>
      <c r="E19" s="55"/>
      <c r="F19" s="55"/>
      <c r="G19" s="55"/>
      <c r="H19" s="55"/>
      <c r="I19" s="55"/>
      <c r="J19" s="57">
        <v>3852</v>
      </c>
      <c r="K19" s="58"/>
      <c r="L19" s="57">
        <f>YEAR(data_scadenza)</f>
        <v>2020</v>
      </c>
      <c r="M19" s="59">
        <f>IF(NoCalcolo,"XXXXX",ROUND((diritto_residuo*aliquota_sanzione),2))</f>
        <v>4.5</v>
      </c>
      <c r="N19" s="60"/>
    </row>
    <row r="20" spans="2:14" s="3" customFormat="1" ht="6.75" customHeight="1">
      <c r="B20" s="61"/>
      <c r="C20" s="55"/>
      <c r="D20" s="55"/>
      <c r="E20" s="55"/>
      <c r="F20" s="55"/>
      <c r="G20" s="55"/>
      <c r="H20" s="55"/>
      <c r="I20" s="55"/>
      <c r="J20" s="55"/>
      <c r="K20" s="58"/>
      <c r="L20" s="62"/>
      <c r="M20" s="63"/>
      <c r="N20" s="63"/>
    </row>
    <row r="21" spans="2:15" s="3" customFormat="1" ht="18" customHeight="1">
      <c r="B21" s="34" t="str">
        <f>"Interessi calcolati per un pagamento entro e non oltre il "&amp;TEXT(data_versamento,"g mmmm aaaa")</f>
        <v>Interessi calcolati per un pagamento entro e non oltre il 30 maggio 2021</v>
      </c>
      <c r="C21" s="2"/>
      <c r="L21" s="5"/>
      <c r="M21" s="35">
        <f>SUM(M17:M20)</f>
        <v>124.53517808219178</v>
      </c>
      <c r="N21" s="36"/>
      <c r="O21" s="4"/>
    </row>
    <row r="22" spans="2:15" s="3" customFormat="1" ht="3" customHeight="1" thickBot="1">
      <c r="B22" s="32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33"/>
      <c r="N22" s="31"/>
      <c r="O22" s="4"/>
    </row>
    <row r="23" spans="2:15" s="3" customFormat="1" ht="15.75" customHeight="1" thickTop="1">
      <c r="B23" s="84" t="s">
        <v>18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4"/>
    </row>
    <row r="24" spans="2:15" s="3" customFormat="1" ht="12.75" customHeight="1">
      <c r="B24" s="72" t="s">
        <v>26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4"/>
    </row>
    <row r="25" spans="2:15" s="3" customFormat="1" ht="11.25" customHeight="1"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4"/>
    </row>
    <row r="26" spans="2:15" s="3" customFormat="1" ht="10.5" customHeight="1">
      <c r="B26" s="72" t="s">
        <v>25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4"/>
    </row>
    <row r="27" spans="2:15" s="3" customFormat="1" ht="14.25">
      <c r="B27" s="69" t="s">
        <v>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4"/>
    </row>
    <row r="28" spans="2:14" ht="12.75">
      <c r="B28" s="72" t="s">
        <v>20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2:14" ht="12.75">
      <c r="B29" s="72" t="s">
        <v>21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2:14" ht="13.5" thickBot="1">
      <c r="B30" s="75" t="s">
        <v>22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</row>
    <row r="31" ht="3.75" customHeight="1" thickTop="1"/>
    <row r="32" spans="2:5" ht="12.75">
      <c r="B32" s="28" t="s">
        <v>13</v>
      </c>
      <c r="C32" s="16"/>
      <c r="E32" s="17"/>
    </row>
    <row r="33" spans="2:12" ht="12.75">
      <c r="B33" s="19" t="s">
        <v>14</v>
      </c>
      <c r="C33" s="18" t="s">
        <v>15</v>
      </c>
      <c r="E33" s="17"/>
      <c r="J33" s="11" t="s">
        <v>16</v>
      </c>
      <c r="L33" s="11" t="s">
        <v>17</v>
      </c>
    </row>
    <row r="34" spans="2:12" ht="12.75" hidden="1">
      <c r="B34" s="15">
        <v>0.03</v>
      </c>
      <c r="C34" s="20">
        <v>40178</v>
      </c>
      <c r="D34" s="6" t="s">
        <v>12</v>
      </c>
      <c r="E34" s="17"/>
      <c r="J34" s="21">
        <f>IF(data_scadenza&lt;=C34,IF(data_versamento&lt;=C34,data_versamento-data_scadenza,C34-data_scadenza),0)</f>
        <v>0</v>
      </c>
      <c r="L34" s="6">
        <f aca="true" t="shared" si="0" ref="L34:L42">diritto_residuo*B34*J34/365</f>
        <v>0</v>
      </c>
    </row>
    <row r="35" spans="2:12" ht="12.75" hidden="1">
      <c r="B35" s="15">
        <v>0.01</v>
      </c>
      <c r="C35" s="20">
        <v>40543</v>
      </c>
      <c r="D35" s="6" t="s">
        <v>12</v>
      </c>
      <c r="J35" s="21">
        <f aca="true" t="shared" si="1" ref="J35:J44">IF(data_scadenza&lt;=C35,IF(data_versamento&lt;=C34,0,IF(data_versamento&lt;=C35,data_versamento-MAX(C34,data_scadenza),C35-MAX(C34+1,data_scadenza))),0)</f>
        <v>0</v>
      </c>
      <c r="L35" s="6">
        <f t="shared" si="0"/>
        <v>0</v>
      </c>
    </row>
    <row r="36" spans="2:12" ht="12.75" hidden="1">
      <c r="B36" s="15">
        <v>0.015</v>
      </c>
      <c r="C36" s="20">
        <v>40908</v>
      </c>
      <c r="D36" s="14" t="s">
        <v>12</v>
      </c>
      <c r="J36" s="21">
        <f t="shared" si="1"/>
        <v>0</v>
      </c>
      <c r="L36" s="6">
        <f t="shared" si="0"/>
        <v>0</v>
      </c>
    </row>
    <row r="37" spans="2:12" ht="12.75" hidden="1">
      <c r="B37" s="15">
        <v>0.025</v>
      </c>
      <c r="C37" s="20">
        <v>41639</v>
      </c>
      <c r="D37" s="14" t="s">
        <v>12</v>
      </c>
      <c r="J37" s="21">
        <f t="shared" si="1"/>
        <v>0</v>
      </c>
      <c r="L37" s="6">
        <f t="shared" si="0"/>
        <v>0</v>
      </c>
    </row>
    <row r="38" spans="2:12" ht="12.75" hidden="1">
      <c r="B38" s="15">
        <v>0.01</v>
      </c>
      <c r="C38" s="20">
        <v>42004</v>
      </c>
      <c r="D38" s="14" t="s">
        <v>12</v>
      </c>
      <c r="J38" s="21">
        <f t="shared" si="1"/>
        <v>0</v>
      </c>
      <c r="L38" s="6">
        <f t="shared" si="0"/>
        <v>0</v>
      </c>
    </row>
    <row r="39" spans="2:12" ht="12.75" hidden="1">
      <c r="B39" s="15">
        <v>0.005</v>
      </c>
      <c r="C39" s="20">
        <v>42369</v>
      </c>
      <c r="D39" s="14" t="s">
        <v>12</v>
      </c>
      <c r="J39" s="21">
        <f t="shared" si="1"/>
        <v>0</v>
      </c>
      <c r="L39" s="6">
        <f>diritto_residuo*B39*J39/365</f>
        <v>0</v>
      </c>
    </row>
    <row r="40" spans="2:12" ht="12.75" hidden="1">
      <c r="B40" s="15">
        <v>0.002</v>
      </c>
      <c r="C40" s="20">
        <v>42735</v>
      </c>
      <c r="D40" s="14" t="s">
        <v>12</v>
      </c>
      <c r="J40" s="21">
        <f t="shared" si="1"/>
        <v>0</v>
      </c>
      <c r="L40" s="6">
        <f>diritto_residuo*B40*J40/365</f>
        <v>0</v>
      </c>
    </row>
    <row r="41" spans="2:12" ht="12.75" hidden="1">
      <c r="B41" s="15">
        <v>0.001</v>
      </c>
      <c r="C41" s="20">
        <v>43100</v>
      </c>
      <c r="D41" s="14" t="s">
        <v>12</v>
      </c>
      <c r="J41" s="21">
        <f t="shared" si="1"/>
        <v>0</v>
      </c>
      <c r="L41" s="6">
        <f>diritto_residuo*B41*J41/365</f>
        <v>0</v>
      </c>
    </row>
    <row r="42" spans="2:12" ht="12.75" hidden="1">
      <c r="B42" s="15">
        <v>0.003</v>
      </c>
      <c r="C42" s="20">
        <v>43465</v>
      </c>
      <c r="D42" s="14" t="s">
        <v>12</v>
      </c>
      <c r="J42" s="21">
        <f t="shared" si="1"/>
        <v>0</v>
      </c>
      <c r="L42" s="6">
        <f t="shared" si="0"/>
        <v>0</v>
      </c>
    </row>
    <row r="43" spans="2:12" ht="12.75">
      <c r="B43" s="15">
        <v>0.0005</v>
      </c>
      <c r="C43" s="20">
        <v>44196</v>
      </c>
      <c r="D43" s="14" t="s">
        <v>12</v>
      </c>
      <c r="J43" s="21">
        <f aca="true" t="shared" si="2" ref="J43">IF(data_scadenza&lt;=C43,IF(data_versamento&lt;=C42,0,IF(data_versamento&lt;=C43,data_versamento-MAX(C42,data_scadenza),C43-MAX(C42+1,data_scadenza))),0)</f>
        <v>184</v>
      </c>
      <c r="L43" s="6">
        <f aca="true" t="shared" si="3" ref="L43">diritto_residuo*B43*J43/365</f>
        <v>0.03024657534246575</v>
      </c>
    </row>
    <row r="44" spans="2:12" ht="12.75">
      <c r="B44" s="15">
        <v>0.0001</v>
      </c>
      <c r="C44" s="20">
        <v>44561</v>
      </c>
      <c r="D44" s="14" t="s">
        <v>12</v>
      </c>
      <c r="J44" s="21">
        <f t="shared" si="1"/>
        <v>150</v>
      </c>
      <c r="L44" s="6">
        <f>diritto_residuo*B44*J44/365</f>
        <v>0.004931506849315068</v>
      </c>
    </row>
    <row r="45" spans="2:10" ht="5.25" customHeight="1">
      <c r="B45" s="68"/>
      <c r="C45" s="20"/>
      <c r="D45" s="14"/>
      <c r="J45" s="21"/>
    </row>
    <row r="46" spans="2:12" ht="12.75">
      <c r="B46" s="22"/>
      <c r="D46" s="23" t="s">
        <v>23</v>
      </c>
      <c r="J46" s="24">
        <f>SUM(J34:J45)</f>
        <v>334</v>
      </c>
      <c r="L46" s="13">
        <f>SUM(L34:L45)</f>
        <v>0.03517808219178082</v>
      </c>
    </row>
    <row r="47" ht="12.75"/>
    <row r="48" spans="2:13" ht="12.75" hidden="1">
      <c r="B48" s="30" t="b">
        <f>IF(giorni_di_ritardo&gt;366,TRUE,IF(giorni_di_ritardo=366,IF(DAY(data_scadenza)=DAY(data_versamento),FALSE,TRUE),FALSE))</f>
        <v>0</v>
      </c>
      <c r="C48" s="30" t="b">
        <f>OR(B48,(data_versamento&lt;=data_scadenza))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2:11" ht="12.75">
      <c r="B49" s="25" t="s">
        <v>31</v>
      </c>
      <c r="K49" s="15"/>
    </row>
    <row r="50" s="45" customFormat="1" ht="15" customHeight="1">
      <c r="B50" s="45" t="str">
        <f>"    "&amp;IF(giorni_di_ritardo&gt;30,RavvLungo,RavvBreve)</f>
        <v xml:space="preserve">    Ravvedimento LUNGO: dal 31/07/2020 al 30/06/2021</v>
      </c>
    </row>
    <row r="51" spans="2:12" s="45" customFormat="1" ht="15" customHeight="1">
      <c r="B51" s="45" t="str">
        <f>"    Data violazione: "&amp;TEXT(data_scadenza,"gg/mm/aaaa")</f>
        <v xml:space="preserve">    Data violazione: 30/06/2020</v>
      </c>
      <c r="L51" s="46"/>
    </row>
    <row r="52" spans="2:12" s="45" customFormat="1" ht="15" customHeight="1">
      <c r="B52" s="47" t="str">
        <f>"    Aliquota applicata per la sanzione: "&amp;TEXT(aliquota_sanzione,"##,00%")</f>
        <v xml:space="preserve">    Aliquota applicata per la sanzione: 3,75%</v>
      </c>
      <c r="L52" s="46"/>
    </row>
    <row r="53" spans="2:12" s="45" customFormat="1" ht="15" customHeight="1">
      <c r="B53" s="47" t="str">
        <f>"    Importo su cui è applicata la sanzione: € "&amp;TEXT(diritto_residuo,"#.##0,00")</f>
        <v xml:space="preserve">    Importo su cui è applicata la sanzione: € 120,00</v>
      </c>
      <c r="L53" s="48"/>
    </row>
    <row r="54" s="45" customFormat="1" ht="15" customHeight="1">
      <c r="B54" s="47" t="str">
        <f>"    Sanzione da versare: € "&amp;TEXT(M19,"#.##0,00")</f>
        <v xml:space="preserve">    Sanzione da versare: € 4,50</v>
      </c>
    </row>
    <row r="55" ht="12.75">
      <c r="B55" s="3"/>
    </row>
    <row r="56" ht="3" customHeight="1">
      <c r="B56" s="12"/>
    </row>
    <row r="57" ht="12.75">
      <c r="B57" s="12" t="s">
        <v>32</v>
      </c>
    </row>
    <row r="58" spans="2:13" ht="12.75" hidden="1">
      <c r="B58" s="6" t="s">
        <v>27</v>
      </c>
      <c r="J58" s="6" t="s">
        <v>28</v>
      </c>
      <c r="K58" s="26" t="s">
        <v>36</v>
      </c>
      <c r="L58" s="43" t="s">
        <v>35</v>
      </c>
      <c r="M58" s="11" t="s">
        <v>29</v>
      </c>
    </row>
    <row r="59" spans="2:13" ht="12.75" hidden="1">
      <c r="B59" s="20">
        <v>43831</v>
      </c>
      <c r="J59" s="20">
        <f ca="1">MAX(TODAY(),data_versamento)</f>
        <v>44346</v>
      </c>
      <c r="K59" s="15">
        <v>0.03</v>
      </c>
      <c r="L59" s="44">
        <v>0.0375</v>
      </c>
      <c r="M59" s="40">
        <v>0.0375</v>
      </c>
    </row>
    <row r="60" ht="2.25" customHeight="1">
      <c r="K60" s="15"/>
    </row>
    <row r="61" spans="2:11" ht="12.75">
      <c r="B61" s="6" t="str">
        <f>"Ravvedimento BREVE: dal "&amp;TEXT(data_scadenza+1,"gg/mm/aaaa")&amp;" al "&amp;TEXT(data_scadenza+30,"gg/mm/aaaa")</f>
        <v>Ravvedimento BREVE: dal 01/07/2020 al 30/07/2020</v>
      </c>
      <c r="K61" s="27">
        <f>K59</f>
        <v>0.03</v>
      </c>
    </row>
    <row r="62" spans="2:11" ht="12.75">
      <c r="B62" s="6" t="str">
        <f>"Ravvedimento LUNGO: dal "&amp;TEXT(data_scadenza+31,"gg/mm/aaaa")&amp;" al "&amp;TEXT(DATE(YEAR(data_scadenza)+1,MONTH(data_scadenza),DAY(data_scadenza)),"gg/mm/aaaa")</f>
        <v>Ravvedimento LUNGO: dal 31/07/2020 al 30/06/2021</v>
      </c>
      <c r="K62" s="27">
        <f>M59</f>
        <v>0.0375</v>
      </c>
    </row>
    <row r="63" spans="2:11" ht="13.5" customHeight="1">
      <c r="B63" s="6" t="s">
        <v>30</v>
      </c>
      <c r="K63" s="27">
        <f>IF(giorni_di_ritardo&gt;30,aliqSanzOltre30gg,aliqSanz30gg)</f>
        <v>0.0375</v>
      </c>
    </row>
    <row r="64" ht="6.75" customHeight="1"/>
    <row r="65" ht="12.75" hidden="1"/>
    <row r="66" spans="2:3" ht="12.75" hidden="1">
      <c r="B66" s="6" t="s">
        <v>37</v>
      </c>
      <c r="C66" s="20">
        <v>41640</v>
      </c>
    </row>
    <row r="67" spans="2:3" ht="12.75" hidden="1">
      <c r="B67" s="6" t="s">
        <v>38</v>
      </c>
      <c r="C67" s="20">
        <f ca="1">TODAY()</f>
        <v>44252</v>
      </c>
    </row>
    <row r="68" ht="12.75" hidden="1"/>
    <row r="69" spans="2:3" ht="12.75" hidden="1">
      <c r="B69" s="6" t="s">
        <v>39</v>
      </c>
      <c r="C69" s="20">
        <v>41669</v>
      </c>
    </row>
    <row r="70" spans="2:3" ht="12.75" hidden="1">
      <c r="B70" s="6" t="s">
        <v>40</v>
      </c>
      <c r="C70" s="20">
        <f ca="1">DATE(YEAR(TODAY())+1,MONTH(TODAY()),DAY(TODAY())+1)</f>
        <v>44618</v>
      </c>
    </row>
    <row r="71" ht="12.75" hidden="1"/>
    <row r="72" ht="12.75" hidden="1"/>
    <row r="73" ht="12.75" hidden="1"/>
    <row r="74" ht="12.75" hidden="1"/>
  </sheetData>
  <sheetProtection algorithmName="SHA-512" hashValue="rSZZJHspe/fkfLMVsdTn5loZDF07M5EVmZwKpLHPszYhAda7ptNjitGWTdZwLfvWF2fvRZU+Sk+j+beY4ojoug==" saltValue="IEZzLrLMPNRLXQzSy6UM/Q==" spinCount="100000" sheet="1"/>
  <mergeCells count="10">
    <mergeCell ref="B27:N27"/>
    <mergeCell ref="B28:N28"/>
    <mergeCell ref="B30:N30"/>
    <mergeCell ref="B1:N1"/>
    <mergeCell ref="B2:N2"/>
    <mergeCell ref="B29:N29"/>
    <mergeCell ref="B24:N24"/>
    <mergeCell ref="B23:N23"/>
    <mergeCell ref="B25:N25"/>
    <mergeCell ref="B26:N26"/>
  </mergeCell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&amp;Cfoglio di calcolo del ravvedimento operoso del diritto annuale 2015
&amp;9versione 22/12/2015 aggiornata con il tasso di interesse legale dell'anno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>Tescaro Stefano - cvi0220</cp:lastModifiedBy>
  <cp:lastPrinted>2020-07-06T08:28:56Z</cp:lastPrinted>
  <dcterms:created xsi:type="dcterms:W3CDTF">2007-03-06T10:22:56Z</dcterms:created>
  <dcterms:modified xsi:type="dcterms:W3CDTF">2021-02-25T10:44:36Z</dcterms:modified>
  <cp:category/>
  <cp:version/>
  <cp:contentType/>
  <cp:contentStatus/>
</cp:coreProperties>
</file>