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alcolo diritto annuale 2016" sheetId="1" r:id="rId1"/>
    <sheet name="Maggiorazioni 2016" sheetId="2" r:id="rId2"/>
  </sheets>
  <definedNames>
    <definedName name="AliqMaggiorazione" localSheetId="0">'calcolo diritto annuale 2016'!$G$14</definedName>
    <definedName name="AliqMaggiorazione">#REF!</definedName>
    <definedName name="diritto_totale">'calcolo diritto annuale 2016'!$E$80</definedName>
    <definedName name="dirittoSede_arrotondato" localSheetId="0">'calcolo diritto annuale 2016'!$E$66</definedName>
    <definedName name="dirittoSede_arrotondato">#REF!</definedName>
    <definedName name="dirittoSede_dec_REA">'calcolo diritto annuale 2016'!$E$55</definedName>
    <definedName name="dirittoSede_dec_sezOrd">'calcolo diritto annuale 2016'!$G$41</definedName>
    <definedName name="dirittoSede_dec_sezSpec">'calcolo diritto annuale 2016'!$E$52</definedName>
    <definedName name="DirittoSede_decimali">#REF!</definedName>
    <definedName name="DirittoSedeDecimali">'calcolo diritto annuale 2016'!$E$62</definedName>
    <definedName name="Fatturato_2009" localSheetId="0">'calcolo diritto annuale 2016'!$E$13</definedName>
    <definedName name="Fatturato_2009">#REF!</definedName>
    <definedName name="importoUL_decimali" localSheetId="0">'calcolo diritto annuale 2016'!$E$73</definedName>
    <definedName name="importoUL_decimali">#REF!</definedName>
    <definedName name="NumeroUL" localSheetId="0">'calcolo diritto annuale 2016'!$E$15</definedName>
    <definedName name="NumeroUL">#REF!</definedName>
    <definedName name="Sezione">'calcolo diritto annuale 2016'!$E$9</definedName>
    <definedName name="sigla_provincia" localSheetId="0">'calcolo diritto annuale 2016'!$E$14</definedName>
    <definedName name="sigla_provincia">#REF!</definedName>
    <definedName name="tb_maggiorazioni">'Maggiorazioni 2016'!$A$4:$D$110</definedName>
    <definedName name="TipoImpresa">'calcolo diritto annuale 2016'!$E$11</definedName>
  </definedNames>
  <calcPr fullCalcOnLoad="1"/>
</workbook>
</file>

<file path=xl/sharedStrings.xml><?xml version="1.0" encoding="utf-8"?>
<sst xmlns="http://schemas.openxmlformats.org/spreadsheetml/2006/main" count="530" uniqueCount="302">
  <si>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</si>
  <si>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</si>
  <si>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</si>
  <si>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</si>
  <si>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</si>
  <si>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</si>
  <si>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</si>
  <si>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</si>
  <si>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</si>
  <si>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</si>
  <si>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</si>
  <si>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</si>
  <si>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</si>
  <si>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</si>
  <si>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</si>
  <si>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</si>
  <si>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</si>
  <si>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Sigla PRV U.L.</t>
  </si>
  <si>
    <t>% Maggiorazione</t>
  </si>
  <si>
    <t>Num. U.L.</t>
  </si>
  <si>
    <t xml:space="preserve">Arrotondamento al centesimo di euro </t>
  </si>
  <si>
    <t>Impresa individuale</t>
  </si>
  <si>
    <t>Elenco delle CCIAA che applicano la maggiorazione</t>
  </si>
  <si>
    <t>CCIAA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</si>
  <si>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</si>
  <si>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</si>
  <si>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</si>
  <si>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</si>
  <si>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</si>
  <si>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</si>
  <si>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</si>
  <si>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</si>
  <si>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</si>
  <si>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</si>
  <si>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</si>
  <si>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</si>
  <si>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</si>
  <si>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</si>
  <si>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</si>
  <si>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</si>
  <si>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</si>
  <si>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</si>
  <si>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</si>
  <si>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</si>
  <si>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</si>
  <si>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</si>
  <si>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</si>
  <si>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</si>
  <si>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</si>
  <si>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</si>
  <si>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</si>
  <si>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</si>
  <si>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</si>
  <si>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</si>
  <si>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</si>
  <si>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</si>
  <si>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</si>
  <si>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</si>
  <si>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</si>
  <si>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</si>
  <si>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</si>
  <si>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</si>
  <si>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</si>
  <si>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</si>
  <si>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</si>
  <si>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</si>
  <si>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</si>
  <si>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</si>
  <si>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</si>
  <si>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</si>
  <si>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</si>
  <si>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</si>
  <si>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</si>
  <si>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</si>
  <si>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</si>
  <si>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</si>
  <si>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</si>
  <si>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</si>
  <si>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</si>
  <si>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</si>
  <si>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</si>
  <si>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</si>
  <si>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</si>
  <si>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</si>
  <si>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</si>
  <si>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</si>
  <si>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</si>
  <si>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</si>
  <si>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</si>
  <si>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</si>
  <si>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</si>
  <si>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</si>
  <si>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</si>
  <si>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</si>
  <si>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</si>
  <si>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</si>
  <si>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</si>
  <si>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</si>
  <si>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</si>
  <si>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</si>
  <si>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</si>
  <si>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</si>
  <si>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</si>
  <si>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</si>
  <si>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</si>
  <si>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</si>
  <si>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</si>
  <si>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</si>
  <si>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</si>
  <si>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</si>
  <si>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</si>
  <si>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</si>
  <si>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</si>
  <si>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</si>
  <si>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</si>
  <si>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</si>
  <si>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</si>
  <si>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</si>
  <si>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</si>
  <si>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</si>
  <si>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</si>
  <si>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</si>
  <si>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</si>
  <si>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</si>
  <si>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</si>
  <si>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</si>
  <si>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</si>
  <si>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</si>
  <si>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</si>
  <si>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 xml:space="preserve">Maggiorazione: </t>
  </si>
  <si>
    <t>codice ente</t>
  </si>
  <si>
    <t>codice tributo</t>
  </si>
  <si>
    <t>importo</t>
  </si>
  <si>
    <t>codice ente/
codice comune</t>
  </si>
  <si>
    <t>anno di
riferimento</t>
  </si>
  <si>
    <t>importi a debito versati</t>
  </si>
  <si>
    <r>
      <t>S</t>
    </r>
    <r>
      <rPr>
        <sz val="10"/>
        <rFont val="Arial"/>
        <family val="2"/>
      </rPr>
      <t xml:space="preserve"> – Importo sede</t>
    </r>
  </si>
  <si>
    <r>
      <t>D</t>
    </r>
    <r>
      <rPr>
        <sz val="10"/>
        <rFont val="Arial"/>
        <family val="2"/>
      </rPr>
      <t xml:space="preserve"> – Delta derivante da eventuale maggiorazione su S </t>
    </r>
  </si>
  <si>
    <r>
      <t>SD</t>
    </r>
    <r>
      <rPr>
        <sz val="10"/>
        <rFont val="Arial"/>
        <family val="2"/>
      </rPr>
      <t xml:space="preserve"> – Importo finale sede (S+D)</t>
    </r>
  </si>
  <si>
    <t>Nell'F24 indicare:</t>
  </si>
  <si>
    <t>Dettaglio del calcolo effettuato</t>
  </si>
  <si>
    <r>
      <t xml:space="preserve">Numero REA o denominazione dell'impresa </t>
    </r>
    <r>
      <rPr>
        <sz val="10"/>
        <rFont val="Arial"/>
        <family val="2"/>
      </rPr>
      <t xml:space="preserve">(dato facoltativo) </t>
    </r>
  </si>
  <si>
    <t>Sigla della provincia della SEDE</t>
  </si>
  <si>
    <t>N</t>
  </si>
  <si>
    <t>Importo per ogni UL (20% dell'importo sede con massimo di € 200)</t>
  </si>
  <si>
    <t>Importo per la sede</t>
  </si>
  <si>
    <t>S</t>
  </si>
  <si>
    <t>U</t>
  </si>
  <si>
    <r>
      <t>SU</t>
    </r>
    <r>
      <rPr>
        <sz val="10"/>
        <rFont val="Arial"/>
        <family val="2"/>
      </rPr>
      <t xml:space="preserve"> – Importo dovuto per la sede e le UL (S+N)</t>
    </r>
  </si>
  <si>
    <r>
      <t>D</t>
    </r>
    <r>
      <rPr>
        <sz val="10"/>
        <rFont val="Arial"/>
        <family val="2"/>
      </rPr>
      <t xml:space="preserve"> – Delta derivante da eventuale maggiorazione appl. nella provincia</t>
    </r>
  </si>
  <si>
    <r>
      <t>SUD</t>
    </r>
    <r>
      <rPr>
        <sz val="10"/>
        <rFont val="Arial"/>
        <family val="2"/>
      </rPr>
      <t xml:space="preserve"> - Importo finale per sede e unità locali inclusa la maggiorazione</t>
    </r>
  </si>
  <si>
    <t>Arrotondamento all'unità di euro</t>
  </si>
  <si>
    <t>Calcolo dell'importo per un'impresa con sola sede in provincia</t>
  </si>
  <si>
    <t>Per le unità locali di province diverse da quella della sede usare il prospetto apposito a fondo pagina</t>
  </si>
  <si>
    <t>Unità locali di imprese estere</t>
  </si>
  <si>
    <t>Calcolo dell'importo dovuto in base alla tipologia dell'impresa</t>
  </si>
  <si>
    <t>impresa individuale</t>
  </si>
  <si>
    <r>
      <t>NON</t>
    </r>
    <r>
      <rPr>
        <sz val="10"/>
        <rFont val="Arial"/>
        <family val="2"/>
      </rPr>
      <t xml:space="preserve"> è impresa individuale</t>
    </r>
  </si>
  <si>
    <t>sezione ordinaria</t>
  </si>
  <si>
    <t>sezione speciale</t>
  </si>
  <si>
    <t>solo REA</t>
  </si>
  <si>
    <t>A quale sezione del Registro imprese è iscritta?</t>
  </si>
  <si>
    <t>Calcolo dell'importo dovuto per le imprese iscritte nella sezione ordinaria</t>
  </si>
  <si>
    <t>società semplici agricole</t>
  </si>
  <si>
    <t>società semplici non agricole</t>
  </si>
  <si>
    <r>
      <t>società tra avvocati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(D.Lgs 96/2001 art 16 c. 2)</t>
    </r>
  </si>
  <si>
    <t>Indicare il tipo di impresa</t>
  </si>
  <si>
    <t>Calcolo dell'importo dovuto per le imprese iscritte nella sezione speciale</t>
  </si>
  <si>
    <t>da euro</t>
  </si>
  <si>
    <t>a euro</t>
  </si>
  <si>
    <t>Calcolo dell'importo dovuto per le imprese iscritte solo al REA</t>
  </si>
  <si>
    <t>PER TUTTE LE IMPRESE OBBLIGATE (SCEGLIERE LA FATTISPECIE)</t>
  </si>
  <si>
    <t>Sedi secondarie di imprese estere</t>
  </si>
  <si>
    <t>Aliquota sez. Ord</t>
  </si>
  <si>
    <t>Aliquota sez. Spec + REA</t>
  </si>
  <si>
    <t>FM</t>
  </si>
  <si>
    <t>PR</t>
  </si>
  <si>
    <t>cliccare sulla freccia per vedere le opzioni</t>
  </si>
  <si>
    <t>Dati da indicare nell'F24, "SEZIONE IMU E ALTRI TRIBUTI LOCALI"</t>
  </si>
  <si>
    <t>SEZIONE IMU E ALTRI TRIBUTI LOCALI</t>
  </si>
  <si>
    <t>PROVINCIA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</si>
  <si>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</si>
  <si>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</si>
  <si>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</si>
  <si>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</si>
  <si>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</si>
  <si>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</si>
  <si>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</si>
  <si>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</si>
  <si>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</si>
  <si>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</si>
  <si>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</si>
  <si>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</si>
  <si>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</si>
  <si>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</si>
  <si>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</si>
  <si>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</si>
  <si>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</si>
  <si>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</si>
  <si>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</si>
  <si>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</si>
  <si>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</si>
  <si>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</si>
  <si>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</si>
  <si>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</si>
  <si>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</si>
  <si>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</si>
  <si>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</si>
  <si>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</si>
  <si>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</si>
  <si>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</si>
  <si>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</si>
  <si>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</si>
  <si>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</si>
  <si>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Fermo</t>
  </si>
  <si>
    <t>Forli'-Cesena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</si>
  <si>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</si>
  <si>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</si>
  <si>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</si>
  <si>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</si>
  <si>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</si>
  <si>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</si>
  <si>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</si>
  <si>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</si>
  <si>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</si>
  <si>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</si>
  <si>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</si>
  <si>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</si>
  <si>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</si>
  <si>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</si>
  <si>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Monza e Brianza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</si>
  <si>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</si>
  <si>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</si>
  <si>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</si>
  <si>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</si>
  <si>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</si>
  <si>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</si>
  <si>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</si>
  <si>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</si>
  <si>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</si>
  <si>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</si>
  <si>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</si>
  <si>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</si>
  <si>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</si>
  <si>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</si>
  <si>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</si>
  <si>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</si>
  <si>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</si>
  <si>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</si>
  <si>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</si>
  <si>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</si>
  <si>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</si>
  <si>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</si>
  <si>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</si>
  <si>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</si>
  <si>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</si>
  <si>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</si>
  <si>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</si>
  <si>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</si>
  <si>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</si>
  <si>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</si>
  <si>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</si>
  <si>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</si>
  <si>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</si>
  <si>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</si>
  <si>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</si>
  <si>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</si>
  <si>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</si>
  <si>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</si>
  <si>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</si>
  <si>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</si>
  <si>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</si>
  <si>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</si>
  <si>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</si>
  <si>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</si>
  <si>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</si>
  <si>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</si>
  <si>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</si>
  <si>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</si>
  <si>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</si>
  <si>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</si>
  <si>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</si>
  <si>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</si>
  <si>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</si>
  <si>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</si>
  <si>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</si>
  <si>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Riduzione del 40%</t>
  </si>
  <si>
    <t>Calcolo dell'importo dovuto per unità locali fuori provincia (già iscritte al 31.12.2015):</t>
  </si>
  <si>
    <t>Calcolo del diritto annuo con sede + unità locali nella provincia (già iscritte al 31.12.2015)</t>
  </si>
  <si>
    <r>
      <t xml:space="preserve">Fatturato 2015 </t>
    </r>
    <r>
      <rPr>
        <sz val="10"/>
        <rFont val="Arial"/>
        <family val="2"/>
      </rPr>
      <t xml:space="preserve">(da dichiarazione IRAP 2016, espresso in euro): </t>
    </r>
  </si>
  <si>
    <t>Numero unità locali in provincia già iscritte al 31.12.2015</t>
  </si>
  <si>
    <t>DIRITTO ANNUALE 2016 - CALCOLO del DIRITTO DOVUTO</t>
  </si>
  <si>
    <t>Per ottenere il conteggio del diritto dovuto inserire i dati nelle caselle con fondo arancione (giallo per i dati facoltativi)</t>
  </si>
  <si>
    <t>Importo finale UL importi 2014
+
eventuale maggiorazione</t>
  </si>
  <si>
    <t>Importo 2016 
(2014 ridotto del 40%)</t>
  </si>
  <si>
    <t xml:space="preserve"> Importo singola UL moltiplicato il numero delle unità locali</t>
  </si>
  <si>
    <t>Importo singola UL</t>
  </si>
  <si>
    <t>ê</t>
  </si>
  <si>
    <t>sì</t>
  </si>
  <si>
    <t>no</t>
  </si>
  <si>
    <t>Calcola la maggiorazione dello 0,4% ------------------------------&gt;</t>
  </si>
  <si>
    <t>…eventuale denominazione dell'impresa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</si>
</sst>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0000_-;\-* #,##0.00000_-;_-* &quot;-&quot;?????_-;_-@_-"/>
    <numFmt numFmtId="176" formatCode="#,##0.00000&quot; € &quot;"/>
    <numFmt numFmtId="177" formatCode="#,##0&quot; € &quot;"/>
    <numFmt numFmtId="178" formatCode="#,##0.00&quot; € &quot;"/>
    <numFmt numFmtId="179" formatCode="dd/mm/yy"/>
    <numFmt numFmtId="180" formatCode="[Blue]0%;;&quot;---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0"/>
      <color indexed="56"/>
      <name val="Trebuchet MS"/>
      <family val="2"/>
    </font>
    <font>
      <b/>
      <sz val="10"/>
      <color indexed="16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sz val="14"/>
      <name val="Arial"/>
      <family val="2"/>
    </font>
    <font>
      <b/>
      <sz val="14"/>
      <color indexed="56"/>
      <name val="Wingdings"/>
      <family val="0"/>
    </font>
    <font>
      <b/>
      <sz val="10"/>
      <color indexed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60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center"/>
      <protection/>
    </xf>
    <xf numFmtId="4" fontId="30" fillId="24" borderId="0" xfId="0" applyNumberFormat="1" applyFont="1" applyFill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4" fontId="31" fillId="0" borderId="0" xfId="0" applyNumberFormat="1" applyFont="1" applyAlignment="1" applyProtection="1">
      <alignment/>
      <protection/>
    </xf>
    <xf numFmtId="4" fontId="31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165" fontId="28" fillId="0" borderId="0" xfId="0" applyNumberFormat="1" applyFont="1" applyAlignment="1" applyProtection="1">
      <alignment horizontal="center"/>
      <protection/>
    </xf>
    <xf numFmtId="0" fontId="32" fillId="16" borderId="0" xfId="0" applyFont="1" applyFill="1" applyAlignment="1" applyProtection="1">
      <alignment/>
      <protection/>
    </xf>
    <xf numFmtId="167" fontId="28" fillId="0" borderId="0" xfId="0" applyNumberFormat="1" applyFont="1" applyAlignment="1" applyProtection="1">
      <alignment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 shrinkToFit="1"/>
      <protection/>
    </xf>
    <xf numFmtId="0" fontId="33" fillId="25" borderId="0" xfId="0" applyFont="1" applyFill="1" applyBorder="1" applyAlignment="1" applyProtection="1">
      <alignment horizontal="center" vertical="center" wrapText="1"/>
      <protection/>
    </xf>
    <xf numFmtId="0" fontId="33" fillId="25" borderId="0" xfId="0" applyFont="1" applyFill="1" applyBorder="1" applyAlignment="1" applyProtection="1">
      <alignment horizontal="center" vertical="center" wrapText="1" shrinkToFit="1"/>
      <protection/>
    </xf>
    <xf numFmtId="164" fontId="34" fillId="24" borderId="0" xfId="0" applyNumberFormat="1" applyFont="1" applyFill="1" applyAlignment="1" applyProtection="1">
      <alignment/>
      <protection/>
    </xf>
    <xf numFmtId="4" fontId="30" fillId="26" borderId="0" xfId="0" applyNumberFormat="1" applyFont="1" applyFill="1" applyAlignment="1" applyProtection="1">
      <alignment/>
      <protection/>
    </xf>
    <xf numFmtId="164" fontId="35" fillId="26" borderId="0" xfId="0" applyNumberFormat="1" applyFont="1" applyFill="1" applyAlignment="1" applyProtection="1">
      <alignment horizontal="center" wrapText="1"/>
      <protection/>
    </xf>
    <xf numFmtId="0" fontId="35" fillId="26" borderId="0" xfId="0" applyFont="1" applyFill="1" applyAlignment="1" applyProtection="1">
      <alignment/>
      <protection/>
    </xf>
    <xf numFmtId="3" fontId="35" fillId="26" borderId="0" xfId="0" applyNumberFormat="1" applyFont="1" applyFill="1" applyAlignment="1" applyProtection="1">
      <alignment/>
      <protection/>
    </xf>
    <xf numFmtId="164" fontId="36" fillId="26" borderId="0" xfId="0" applyNumberFormat="1" applyFont="1" applyFill="1" applyAlignment="1" applyProtection="1">
      <alignment/>
      <protection/>
    </xf>
    <xf numFmtId="0" fontId="36" fillId="26" borderId="0" xfId="0" applyFont="1" applyFill="1" applyAlignment="1" applyProtection="1">
      <alignment horizontal="center"/>
      <protection/>
    </xf>
    <xf numFmtId="4" fontId="36" fillId="2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164" fontId="37" fillId="0" borderId="0" xfId="0" applyNumberFormat="1" applyFont="1" applyAlignment="1" applyProtection="1">
      <alignment/>
      <protection/>
    </xf>
    <xf numFmtId="3" fontId="29" fillId="27" borderId="0" xfId="0" applyNumberFormat="1" applyFont="1" applyFill="1" applyBorder="1" applyAlignment="1" applyProtection="1">
      <alignment/>
      <protection locked="0"/>
    </xf>
    <xf numFmtId="0" fontId="29" fillId="27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right"/>
      <protection/>
    </xf>
    <xf numFmtId="0" fontId="0" fillId="26" borderId="0" xfId="0" applyFont="1" applyFill="1" applyAlignment="1" applyProtection="1">
      <alignment/>
      <protection/>
    </xf>
    <xf numFmtId="3" fontId="0" fillId="26" borderId="0" xfId="0" applyNumberFormat="1" applyFont="1" applyFill="1" applyAlignment="1" applyProtection="1">
      <alignment/>
      <protection/>
    </xf>
    <xf numFmtId="164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1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41" fillId="0" borderId="0" xfId="0" applyFont="1" applyAlignment="1" applyProtection="1">
      <alignment horizontal="right" wrapText="1"/>
      <protection/>
    </xf>
    <xf numFmtId="9" fontId="19" fillId="0" borderId="0" xfId="49" applyNumberFormat="1" applyFont="1" applyFill="1" applyBorder="1" applyAlignment="1" applyProtection="1">
      <alignment horizontal="center"/>
      <protection/>
    </xf>
    <xf numFmtId="9" fontId="43" fillId="0" borderId="0" xfId="49" applyFont="1" applyFill="1" applyBorder="1" applyAlignment="1" applyProtection="1">
      <alignment horizontal="left"/>
      <protection/>
    </xf>
    <xf numFmtId="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21" fillId="18" borderId="0" xfId="46" applyFont="1" applyFill="1" applyBorder="1" applyAlignment="1" applyProtection="1">
      <alignment horizontal="center"/>
      <protection/>
    </xf>
    <xf numFmtId="9" fontId="21" fillId="18" borderId="0" xfId="46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9" fontId="0" fillId="29" borderId="0" xfId="0" applyNumberFormat="1" applyFill="1" applyAlignment="1" applyProtection="1">
      <alignment horizontal="center"/>
      <protection/>
    </xf>
    <xf numFmtId="9" fontId="0" fillId="30" borderId="0" xfId="0" applyNumberFormat="1" applyFill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67" fontId="0" fillId="31" borderId="0" xfId="0" applyNumberFormat="1" applyFont="1" applyFill="1" applyAlignment="1" applyProtection="1">
      <alignment/>
      <protection/>
    </xf>
    <xf numFmtId="2" fontId="0" fillId="31" borderId="0" xfId="0" applyNumberFormat="1" applyFont="1" applyFill="1" applyAlignment="1" applyProtection="1">
      <alignment/>
      <protection/>
    </xf>
    <xf numFmtId="176" fontId="0" fillId="32" borderId="0" xfId="0" applyNumberFormat="1" applyFont="1" applyFill="1" applyAlignment="1" applyProtection="1">
      <alignment/>
      <protection/>
    </xf>
    <xf numFmtId="0" fontId="36" fillId="32" borderId="0" xfId="0" applyFont="1" applyFill="1" applyAlignment="1" applyProtection="1">
      <alignment/>
      <protection/>
    </xf>
    <xf numFmtId="0" fontId="47" fillId="32" borderId="0" xfId="0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165" fontId="28" fillId="0" borderId="0" xfId="0" applyNumberFormat="1" applyFont="1" applyFill="1" applyAlignment="1" applyProtection="1">
      <alignment/>
      <protection/>
    </xf>
    <xf numFmtId="0" fontId="28" fillId="33" borderId="13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  <xf numFmtId="9" fontId="0" fillId="34" borderId="0" xfId="0" applyNumberFormat="1" applyFill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48" fillId="25" borderId="16" xfId="0" applyFont="1" applyFill="1" applyBorder="1" applyAlignment="1" applyProtection="1">
      <alignment horizontal="center" vertical="center"/>
      <protection/>
    </xf>
    <xf numFmtId="0" fontId="48" fillId="25" borderId="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 applyProtection="1">
      <alignment horizontal="center"/>
      <protection/>
    </xf>
    <xf numFmtId="168" fontId="28" fillId="26" borderId="18" xfId="0" applyNumberFormat="1" applyFont="1" applyFill="1" applyBorder="1" applyAlignment="1" applyProtection="1">
      <alignment/>
      <protection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9" xfId="0" applyNumberFormat="1" applyFont="1" applyFill="1" applyBorder="1" applyAlignment="1" applyProtection="1">
      <alignment horizontal="center"/>
      <protection/>
    </xf>
    <xf numFmtId="168" fontId="28" fillId="26" borderId="20" xfId="0" applyNumberFormat="1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>
      <alignment horizontal="center" vertical="center" wrapText="1"/>
      <protection/>
    </xf>
    <xf numFmtId="0" fontId="33" fillId="35" borderId="18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180" fontId="0" fillId="0" borderId="0" xfId="49" applyNumberFormat="1" applyFont="1" applyFill="1" applyBorder="1" applyAlignment="1" applyProtection="1">
      <alignment horizontal="center"/>
      <protection/>
    </xf>
    <xf numFmtId="180" fontId="0" fillId="0" borderId="19" xfId="49" applyNumberFormat="1" applyFont="1" applyFill="1" applyBorder="1" applyAlignment="1" applyProtection="1">
      <alignment horizontal="center"/>
      <protection/>
    </xf>
    <xf numFmtId="1" fontId="0" fillId="33" borderId="0" xfId="43" applyNumberFormat="1" applyFont="1" applyFill="1" applyBorder="1" applyAlignment="1" applyProtection="1">
      <alignment horizontal="center" vertical="center"/>
      <protection locked="0"/>
    </xf>
    <xf numFmtId="1" fontId="0" fillId="33" borderId="19" xfId="43" applyNumberFormat="1" applyFont="1" applyFill="1" applyBorder="1" applyAlignment="1" applyProtection="1">
      <alignment horizontal="center" vertical="center"/>
      <protection locked="0"/>
    </xf>
    <xf numFmtId="167" fontId="0" fillId="0" borderId="12" xfId="0" applyNumberFormat="1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23" fillId="0" borderId="16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9" fillId="37" borderId="10" xfId="0" applyFont="1" applyFill="1" applyBorder="1" applyAlignment="1" applyProtection="1">
      <alignment horizontal="center" vertical="center" wrapText="1"/>
      <protection/>
    </xf>
    <xf numFmtId="0" fontId="49" fillId="37" borderId="22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164" fontId="38" fillId="28" borderId="0" xfId="0" applyNumberFormat="1" applyFont="1" applyFill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18</xdr:row>
      <xdr:rowOff>133350</xdr:rowOff>
    </xdr:from>
    <xdr:to>
      <xdr:col>7</xdr:col>
      <xdr:colOff>114300</xdr:colOff>
      <xdr:row>23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305175" y="3276600"/>
          <a:ext cx="4324350" cy="1019175"/>
        </a:xfrm>
        <a:prstGeom prst="bentConnector3">
          <a:avLst>
            <a:gd name="adj1" fmla="val 111865"/>
            <a:gd name="adj2" fmla="val -199171"/>
            <a:gd name="adj3" fmla="val -77541"/>
          </a:avLst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676275</xdr:colOff>
      <xdr:row>16</xdr:row>
      <xdr:rowOff>57150</xdr:rowOff>
    </xdr:from>
    <xdr:to>
      <xdr:col>4</xdr:col>
      <xdr:colOff>838200</xdr:colOff>
      <xdr:row>16</xdr:row>
      <xdr:rowOff>180975</xdr:rowOff>
    </xdr:to>
    <xdr:pic>
      <xdr:nvPicPr>
        <xdr:cNvPr id="2" name="cbApplicaMaggiorazione4permi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9241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51"/>
    <pageSetUpPr fitToPage="1"/>
  </sheetPr>
  <dimension ref="A1:IV134"/>
  <sheetViews>
    <sheetView showGridLines="0" tabSelected="1" workbookViewId="0" topLeftCell="A1">
      <selection activeCell="E13" sqref="E13"/>
    </sheetView>
  </sheetViews>
  <sheetFormatPr defaultColWidth="9.140625" defaultRowHeight="12.75" zeroHeight="1"/>
  <cols>
    <col min="1" max="1" width="2.28125" style="32" customWidth="1"/>
    <col min="2" max="2" width="17.8515625" style="32" customWidth="1"/>
    <col min="3" max="3" width="19.00390625" style="32" customWidth="1"/>
    <col min="4" max="4" width="17.140625" style="32" customWidth="1"/>
    <col min="5" max="5" width="23.28125" style="32" customWidth="1"/>
    <col min="6" max="6" width="15.8515625" style="32" customWidth="1"/>
    <col min="7" max="7" width="17.28125" style="32" customWidth="1"/>
    <col min="8" max="8" width="14.8515625" style="32" customWidth="1"/>
    <col min="9" max="9" width="15.421875" style="32" customWidth="1"/>
    <col min="10" max="10" width="12.140625" style="32" customWidth="1"/>
    <col min="11" max="12" width="8.8515625" style="32" customWidth="1"/>
    <col min="13" max="13" width="8.8515625" style="32" hidden="1" customWidth="1"/>
    <col min="14" max="14" width="37.00390625" style="32" hidden="1" customWidth="1"/>
    <col min="15" max="16384" width="8.8515625" style="32" hidden="1" customWidth="1"/>
  </cols>
  <sheetData>
    <row r="1" spans="1:256" s="3" customFormat="1" ht="18" customHeight="1">
      <c r="A1" s="110" t="s">
        <v>291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07" t="b">
        <v>0</v>
      </c>
      <c r="IV1" s="32"/>
    </row>
    <row r="2" spans="1:256" s="4" customFormat="1" ht="18" customHeight="1">
      <c r="A2" s="108" t="s">
        <v>171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IV2" s="32"/>
    </row>
    <row r="3" spans="7:256" s="5" customFormat="1" ht="8.25" customHeight="1">
      <c r="G3" s="6"/>
      <c r="IV3" s="32"/>
    </row>
    <row r="4" spans="1:14" ht="18" customHeight="1">
      <c r="A4" s="33"/>
      <c r="B4" s="115" t="s">
        <v>292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N4" s="32" t="s">
        <v>158</v>
      </c>
    </row>
    <row r="5" spans="1:14" ht="18" customHeight="1">
      <c r="A5" s="33"/>
      <c r="B5" s="115" t="s">
        <v>153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N5" s="32" t="s">
        <v>159</v>
      </c>
    </row>
    <row r="6" spans="1:14" ht="18" customHeight="1">
      <c r="A6" s="114">
        <f>IF(UPPER(sigla_provincia)&lt;&gt;"VI","ATTENZIONE! CONTROLLARE CON LA CAMERA DI COMMERCIO DI "&amp;UPPER(sigla_provincia)&amp;" SE LA PERCENTUALE DI MAGGIORAZIONE E' CORRETTA","")</f>
      </c>
      <c r="B6" s="114"/>
      <c r="C6" s="114"/>
      <c r="D6" s="114"/>
      <c r="E6" s="114"/>
      <c r="F6" s="114"/>
      <c r="G6" s="114"/>
      <c r="H6" s="114"/>
      <c r="I6" s="114"/>
      <c r="J6" s="114"/>
      <c r="N6" s="32" t="s">
        <v>160</v>
      </c>
    </row>
    <row r="7" spans="2:11" ht="18" customHeight="1">
      <c r="B7" s="7" t="s">
        <v>141</v>
      </c>
      <c r="E7" s="84" t="s">
        <v>301</v>
      </c>
      <c r="F7" s="85"/>
      <c r="G7" s="85"/>
      <c r="H7" s="85"/>
      <c r="I7" s="85"/>
      <c r="J7" s="85"/>
      <c r="K7" s="86"/>
    </row>
    <row r="8" ht="5.25" customHeight="1">
      <c r="B8" s="7"/>
    </row>
    <row r="9" spans="2:14" ht="18" customHeight="1">
      <c r="B9" s="7" t="s">
        <v>161</v>
      </c>
      <c r="E9" s="37">
        <v>1</v>
      </c>
      <c r="F9" s="65" t="s">
        <v>177</v>
      </c>
      <c r="N9" s="32" t="s">
        <v>298</v>
      </c>
    </row>
    <row r="10" spans="2:14" ht="6" customHeight="1">
      <c r="B10" s="7"/>
      <c r="N10" s="32" t="s">
        <v>299</v>
      </c>
    </row>
    <row r="11" spans="2:6" ht="18" customHeight="1">
      <c r="B11" s="7" t="s">
        <v>166</v>
      </c>
      <c r="E11" s="36">
        <v>2</v>
      </c>
      <c r="F11" s="65" t="s">
        <v>177</v>
      </c>
    </row>
    <row r="12" ht="6" customHeight="1">
      <c r="B12" s="7"/>
    </row>
    <row r="13" spans="2:14" ht="18" customHeight="1">
      <c r="B13" s="7" t="s">
        <v>289</v>
      </c>
      <c r="E13" s="36">
        <v>0</v>
      </c>
      <c r="F13" s="16"/>
      <c r="G13" s="45"/>
      <c r="N13" s="32" t="s">
        <v>156</v>
      </c>
    </row>
    <row r="14" spans="2:14" ht="18" customHeight="1">
      <c r="B14" s="7" t="s">
        <v>142</v>
      </c>
      <c r="E14" s="37" t="s">
        <v>125</v>
      </c>
      <c r="F14" s="33" t="s">
        <v>129</v>
      </c>
      <c r="G14" s="62">
        <f>IF(sigla_provincia&lt;&gt;"",(VLOOKUP(sigla_provincia,tb_maggiorazioni,IF(Sezione=1,3,4),FALSE)),0)</f>
        <v>0.15</v>
      </c>
      <c r="N14" s="16" t="s">
        <v>157</v>
      </c>
    </row>
    <row r="15" spans="2:7" ht="18" customHeight="1">
      <c r="B15" s="8" t="s">
        <v>290</v>
      </c>
      <c r="E15" s="37">
        <v>0</v>
      </c>
      <c r="G15" s="66">
        <f>IF(UPPER(sigla_provincia)&lt;&gt;"VI","^","")</f>
      </c>
    </row>
    <row r="16" spans="1:14" ht="2.25" customHeight="1">
      <c r="A16" s="33"/>
      <c r="E16" s="67">
        <f>IF(UPPER(sigla_provincia)&lt;&gt;"VI","CONTROLLARE CON LA CAMERA DI COMMERCIO DI "&amp;UPPER(VLOOKUP(sigla_provincia,tb_maggiorazioni,2,FALSE))&amp;" SE LA PERCENTUALE DI MAGGIORAZIONE È CORRETTA","")</f>
      </c>
      <c r="F16" s="33"/>
      <c r="G16" s="9"/>
      <c r="N16" s="32">
        <f>IF(Sezione=1,2,6)</f>
        <v>2</v>
      </c>
    </row>
    <row r="17" spans="1:7" ht="18" customHeight="1">
      <c r="A17" s="33"/>
      <c r="B17" s="8" t="s">
        <v>300</v>
      </c>
      <c r="E17" s="105"/>
      <c r="F17" s="106" t="str">
        <f>IF(M1,"  applico la maggiorazione dello 0,4%","   no maggiorazione 0,4%")</f>
        <v>   no maggiorazione 0,4%</v>
      </c>
      <c r="G17" s="9"/>
    </row>
    <row r="18" spans="1:7" ht="3.75" customHeight="1">
      <c r="A18" s="33"/>
      <c r="E18" s="67"/>
      <c r="F18" s="33"/>
      <c r="G18" s="9"/>
    </row>
    <row r="19" spans="1:14" ht="18" customHeight="1">
      <c r="A19" s="33"/>
      <c r="B19" s="34" t="str">
        <f>"Importo in euro da indicare nell'F24 per la provincia di "&amp;sigla_provincia</f>
        <v>Importo in euro da indicare nell'F24 per la provincia di VI</v>
      </c>
      <c r="E19" s="10"/>
      <c r="F19" s="33"/>
      <c r="G19" s="9"/>
      <c r="N19" s="59" t="str">
        <f>IF(Sezione&lt;3,"Impresa individuale","Iscritto solo al Rea")</f>
        <v>Impresa individuale</v>
      </c>
    </row>
    <row r="20" spans="1:14" ht="7.5" customHeight="1">
      <c r="A20" s="33"/>
      <c r="B20" s="34"/>
      <c r="F20" s="33"/>
      <c r="G20" s="9"/>
      <c r="N20" s="59" t="str">
        <f>IF(Sezione=1,"NON è impresa individuale",IF(Sezione=2,"società semplici agricole",""))</f>
        <v>NON è impresa individuale</v>
      </c>
    </row>
    <row r="21" spans="1:14" ht="18" customHeight="1">
      <c r="A21" s="33"/>
      <c r="B21" s="34" t="s">
        <v>139</v>
      </c>
      <c r="F21" s="33"/>
      <c r="G21" s="9"/>
      <c r="N21" s="59">
        <f>IF(Sezione=2,"società semplici non agricole","")</f>
      </c>
    </row>
    <row r="22" spans="1:14" ht="15.75">
      <c r="A22" s="33"/>
      <c r="B22" s="24" t="s">
        <v>179</v>
      </c>
      <c r="C22" s="39"/>
      <c r="D22" s="39"/>
      <c r="E22" s="39"/>
      <c r="F22" s="40"/>
      <c r="G22" s="11"/>
      <c r="N22" s="59">
        <f>IF(Sezione=2,"Sezione speciale ex art. 16 D.Lgs 96/2001","")</f>
      </c>
    </row>
    <row r="23" spans="1:14" ht="23.25" customHeight="1">
      <c r="A23" s="33"/>
      <c r="B23" s="26" t="s">
        <v>133</v>
      </c>
      <c r="C23" s="27"/>
      <c r="D23" s="26" t="s">
        <v>131</v>
      </c>
      <c r="E23" s="28"/>
      <c r="F23" s="26" t="s">
        <v>134</v>
      </c>
      <c r="G23" s="26" t="s">
        <v>135</v>
      </c>
      <c r="N23" s="59">
        <f>IF(Sezione=2,"UL di imprese estere","")</f>
      </c>
    </row>
    <row r="24" spans="1:14" ht="18" customHeight="1">
      <c r="A24" s="33"/>
      <c r="B24" s="29" t="str">
        <f>sigla_provincia</f>
        <v>VI</v>
      </c>
      <c r="C24" s="41"/>
      <c r="D24" s="30">
        <v>3850</v>
      </c>
      <c r="E24" s="42"/>
      <c r="F24" s="30">
        <v>2016</v>
      </c>
      <c r="G24" s="31">
        <f>ROUND(diritto_totale*IF(M1,1.004,1),2)</f>
        <v>138</v>
      </c>
      <c r="N24" s="59">
        <f>IF(Sezione=2,"sedi secondarie di imprese estere","")</f>
      </c>
    </row>
    <row r="25" spans="1:7" ht="18" customHeight="1">
      <c r="A25" s="33"/>
      <c r="B25" s="43"/>
      <c r="C25" s="41"/>
      <c r="D25" s="41"/>
      <c r="E25" s="42"/>
      <c r="F25" s="44"/>
      <c r="G25" s="25"/>
    </row>
    <row r="26" spans="1:7" ht="18" customHeight="1">
      <c r="A26" s="33"/>
      <c r="B26" s="34"/>
      <c r="E26" s="45"/>
      <c r="F26" s="33"/>
      <c r="G26" s="9"/>
    </row>
    <row r="27" spans="1:7" ht="18" customHeight="1">
      <c r="A27" s="33"/>
      <c r="B27" s="34"/>
      <c r="E27" s="45"/>
      <c r="F27" s="33"/>
      <c r="G27" s="9"/>
    </row>
    <row r="28" spans="1:14" ht="18" customHeight="1">
      <c r="A28" s="35" t="s">
        <v>140</v>
      </c>
      <c r="E28" s="45"/>
      <c r="F28" s="33"/>
      <c r="G28" s="9"/>
      <c r="M28" s="70" t="s">
        <v>24</v>
      </c>
      <c r="N28" s="71" t="s">
        <v>181</v>
      </c>
    </row>
    <row r="29" spans="1:14" ht="18" customHeight="1">
      <c r="A29" s="33"/>
      <c r="B29" s="34"/>
      <c r="F29" s="33"/>
      <c r="G29" s="9"/>
      <c r="M29" s="70" t="s">
        <v>25</v>
      </c>
      <c r="N29" s="71" t="s">
        <v>182</v>
      </c>
    </row>
    <row r="30" spans="1:14" ht="12.75">
      <c r="A30" s="12" t="s">
        <v>162</v>
      </c>
      <c r="M30" s="70" t="s">
        <v>26</v>
      </c>
      <c r="N30" s="71" t="s">
        <v>183</v>
      </c>
    </row>
    <row r="31" spans="1:14" ht="6.75" customHeight="1">
      <c r="A31" s="12"/>
      <c r="M31" s="70" t="s">
        <v>27</v>
      </c>
      <c r="N31" s="71" t="s">
        <v>184</v>
      </c>
    </row>
    <row r="32" spans="3:14" ht="12.75">
      <c r="C32" s="13" t="s">
        <v>168</v>
      </c>
      <c r="D32" s="13" t="s">
        <v>169</v>
      </c>
      <c r="E32" s="60" t="s">
        <v>0</v>
      </c>
      <c r="F32" s="13" t="s">
        <v>1</v>
      </c>
      <c r="G32" s="13" t="s">
        <v>2</v>
      </c>
      <c r="M32" s="70" t="s">
        <v>28</v>
      </c>
      <c r="N32" s="71" t="s">
        <v>186</v>
      </c>
    </row>
    <row r="33" spans="1:14" ht="12.75">
      <c r="A33" s="32" t="s">
        <v>3</v>
      </c>
      <c r="C33" s="14">
        <v>0</v>
      </c>
      <c r="D33" s="14">
        <v>100000</v>
      </c>
      <c r="E33" s="55" t="s">
        <v>4</v>
      </c>
      <c r="F33" s="33" t="s">
        <v>5</v>
      </c>
      <c r="G33" s="46">
        <f>IF(Sezione=1,200,0)</f>
        <v>200</v>
      </c>
      <c r="M33" s="70" t="s">
        <v>29</v>
      </c>
      <c r="N33" s="71" t="s">
        <v>223</v>
      </c>
    </row>
    <row r="34" spans="1:14" ht="12.75">
      <c r="A34" s="32" t="s">
        <v>6</v>
      </c>
      <c r="C34" s="14">
        <v>100000</v>
      </c>
      <c r="D34" s="14">
        <v>250000</v>
      </c>
      <c r="E34" s="47">
        <f aca="true" t="shared" si="0" ref="E34:E40">IF(Fatturato_2009&lt;C34,0,IF(Fatturato_2009&gt;D34,D34-C34,Fatturato_2009-C34))</f>
        <v>0</v>
      </c>
      <c r="F34" s="56">
        <v>0.00015</v>
      </c>
      <c r="G34" s="48">
        <f aca="true" t="shared" si="1" ref="G34:G40">IF(Sezione=1,ROUND(E34*F34,5),0)</f>
        <v>0</v>
      </c>
      <c r="M34" s="70" t="s">
        <v>30</v>
      </c>
      <c r="N34" s="71" t="s">
        <v>185</v>
      </c>
    </row>
    <row r="35" spans="1:14" ht="12.75">
      <c r="A35" s="32" t="s">
        <v>7</v>
      </c>
      <c r="C35" s="14">
        <v>250000</v>
      </c>
      <c r="D35" s="14">
        <v>500000</v>
      </c>
      <c r="E35" s="47">
        <f t="shared" si="0"/>
        <v>0</v>
      </c>
      <c r="F35" s="56">
        <v>0.00013</v>
      </c>
      <c r="G35" s="48">
        <f t="shared" si="1"/>
        <v>0</v>
      </c>
      <c r="M35" s="70" t="s">
        <v>31</v>
      </c>
      <c r="N35" s="71" t="s">
        <v>187</v>
      </c>
    </row>
    <row r="36" spans="1:14" ht="12.75">
      <c r="A36" s="32" t="s">
        <v>8</v>
      </c>
      <c r="C36" s="14">
        <v>500000</v>
      </c>
      <c r="D36" s="14">
        <v>1000000</v>
      </c>
      <c r="E36" s="47">
        <f t="shared" si="0"/>
        <v>0</v>
      </c>
      <c r="F36" s="56">
        <v>0.0001</v>
      </c>
      <c r="G36" s="48">
        <f t="shared" si="1"/>
        <v>0</v>
      </c>
      <c r="M36" s="70" t="s">
        <v>32</v>
      </c>
      <c r="N36" s="71" t="s">
        <v>188</v>
      </c>
    </row>
    <row r="37" spans="1:14" ht="12.75">
      <c r="A37" s="32" t="s">
        <v>9</v>
      </c>
      <c r="C37" s="14">
        <v>1000000</v>
      </c>
      <c r="D37" s="14">
        <v>10000000</v>
      </c>
      <c r="E37" s="47">
        <f t="shared" si="0"/>
        <v>0</v>
      </c>
      <c r="F37" s="56">
        <v>9E-05</v>
      </c>
      <c r="G37" s="48">
        <f t="shared" si="1"/>
        <v>0</v>
      </c>
      <c r="M37" s="70" t="s">
        <v>33</v>
      </c>
      <c r="N37" s="71" t="s">
        <v>189</v>
      </c>
    </row>
    <row r="38" spans="1:14" ht="12.75">
      <c r="A38" s="32" t="s">
        <v>10</v>
      </c>
      <c r="C38" s="14">
        <v>10000000</v>
      </c>
      <c r="D38" s="14">
        <v>35000000</v>
      </c>
      <c r="E38" s="47">
        <f t="shared" si="0"/>
        <v>0</v>
      </c>
      <c r="F38" s="56">
        <v>5E-05</v>
      </c>
      <c r="G38" s="48">
        <f t="shared" si="1"/>
        <v>0</v>
      </c>
      <c r="M38" s="70" t="s">
        <v>34</v>
      </c>
      <c r="N38" s="71" t="s">
        <v>192</v>
      </c>
    </row>
    <row r="39" spans="1:14" ht="12.75">
      <c r="A39" s="32" t="s">
        <v>11</v>
      </c>
      <c r="C39" s="14">
        <v>35000000</v>
      </c>
      <c r="D39" s="14">
        <v>50000000</v>
      </c>
      <c r="E39" s="47">
        <f t="shared" si="0"/>
        <v>0</v>
      </c>
      <c r="F39" s="56">
        <v>3E-05</v>
      </c>
      <c r="G39" s="48">
        <f t="shared" si="1"/>
        <v>0</v>
      </c>
      <c r="M39" s="70" t="s">
        <v>35</v>
      </c>
      <c r="N39" s="71" t="s">
        <v>193</v>
      </c>
    </row>
    <row r="40" spans="1:14" ht="12.75">
      <c r="A40" s="32" t="s">
        <v>12</v>
      </c>
      <c r="C40" s="14">
        <v>50000000</v>
      </c>
      <c r="D40" s="15" t="s">
        <v>13</v>
      </c>
      <c r="E40" s="47">
        <f t="shared" si="0"/>
        <v>0</v>
      </c>
      <c r="F40" s="56">
        <v>1E-05</v>
      </c>
      <c r="G40" s="57">
        <f t="shared" si="1"/>
        <v>0</v>
      </c>
      <c r="M40" s="70" t="s">
        <v>36</v>
      </c>
      <c r="N40" s="71" t="s">
        <v>190</v>
      </c>
    </row>
    <row r="41" spans="5:14" ht="12.75">
      <c r="E41" s="16"/>
      <c r="F41" s="16"/>
      <c r="G41" s="76">
        <f>IF(Sezione=1,IF(TipoImpresa=1,200,MIN(SUM(G33:G40),40000)),0)</f>
        <v>200</v>
      </c>
      <c r="H41" s="17" t="s">
        <v>14</v>
      </c>
      <c r="I41" s="17"/>
      <c r="M41" s="70" t="s">
        <v>37</v>
      </c>
      <c r="N41" s="71" t="s">
        <v>191</v>
      </c>
    </row>
    <row r="42" spans="5:14" ht="12.75">
      <c r="E42" s="16"/>
      <c r="F42" s="16"/>
      <c r="G42" s="48"/>
      <c r="H42" s="17"/>
      <c r="I42" s="17"/>
      <c r="M42" s="70" t="s">
        <v>38</v>
      </c>
      <c r="N42" s="71" t="s">
        <v>194</v>
      </c>
    </row>
    <row r="43" spans="1:14" ht="12.75">
      <c r="A43" s="12" t="s">
        <v>167</v>
      </c>
      <c r="G43" s="58"/>
      <c r="H43" s="17"/>
      <c r="I43" s="17"/>
      <c r="M43" s="70" t="s">
        <v>39</v>
      </c>
      <c r="N43" s="71" t="s">
        <v>197</v>
      </c>
    </row>
    <row r="44" spans="7:14" ht="12.75">
      <c r="G44" s="48"/>
      <c r="H44" s="17"/>
      <c r="I44" s="17"/>
      <c r="M44" s="70" t="s">
        <v>40</v>
      </c>
      <c r="N44" s="71" t="s">
        <v>196</v>
      </c>
    </row>
    <row r="45" spans="1:14" ht="12.75">
      <c r="A45" s="32">
        <v>1</v>
      </c>
      <c r="B45" s="32" t="s">
        <v>21</v>
      </c>
      <c r="D45" s="32">
        <v>88</v>
      </c>
      <c r="E45" s="16" t="s">
        <v>136</v>
      </c>
      <c r="F45" s="17"/>
      <c r="M45" s="70" t="s">
        <v>41</v>
      </c>
      <c r="N45" s="71" t="s">
        <v>195</v>
      </c>
    </row>
    <row r="46" spans="1:14" ht="12.75">
      <c r="A46" s="32">
        <v>2</v>
      </c>
      <c r="B46" s="32" t="s">
        <v>163</v>
      </c>
      <c r="D46" s="32">
        <v>100</v>
      </c>
      <c r="E46" s="16" t="s">
        <v>136</v>
      </c>
      <c r="F46" s="17"/>
      <c r="M46" s="70" t="s">
        <v>42</v>
      </c>
      <c r="N46" s="71" t="s">
        <v>198</v>
      </c>
    </row>
    <row r="47" spans="1:14" ht="12.75">
      <c r="A47" s="32">
        <v>3</v>
      </c>
      <c r="B47" s="32" t="s">
        <v>164</v>
      </c>
      <c r="D47" s="32">
        <v>200</v>
      </c>
      <c r="E47" s="16" t="s">
        <v>136</v>
      </c>
      <c r="F47" s="17"/>
      <c r="M47" s="70" t="s">
        <v>43</v>
      </c>
      <c r="N47" s="71" t="s">
        <v>200</v>
      </c>
    </row>
    <row r="48" spans="1:14" ht="12.75">
      <c r="A48" s="32">
        <v>4</v>
      </c>
      <c r="B48" s="32" t="s">
        <v>165</v>
      </c>
      <c r="D48" s="32">
        <v>200</v>
      </c>
      <c r="E48" s="16" t="s">
        <v>136</v>
      </c>
      <c r="F48" s="17"/>
      <c r="M48" s="70" t="s">
        <v>44</v>
      </c>
      <c r="N48" s="71" t="s">
        <v>201</v>
      </c>
    </row>
    <row r="49" spans="1:14" ht="12.75">
      <c r="A49" s="32">
        <v>5</v>
      </c>
      <c r="B49" s="32" t="s">
        <v>154</v>
      </c>
      <c r="D49" s="32">
        <v>110</v>
      </c>
      <c r="E49" s="16" t="s">
        <v>136</v>
      </c>
      <c r="F49" s="17"/>
      <c r="M49" s="70" t="s">
        <v>45</v>
      </c>
      <c r="N49" s="71" t="s">
        <v>204</v>
      </c>
    </row>
    <row r="50" spans="1:14" ht="12.75">
      <c r="A50" s="32">
        <v>6</v>
      </c>
      <c r="B50" s="32" t="s">
        <v>172</v>
      </c>
      <c r="D50" s="32">
        <v>110</v>
      </c>
      <c r="E50" s="16" t="s">
        <v>136</v>
      </c>
      <c r="F50" s="17"/>
      <c r="M50" s="70" t="s">
        <v>46</v>
      </c>
      <c r="N50" s="71" t="s">
        <v>199</v>
      </c>
    </row>
    <row r="51" spans="6:14" ht="12.75">
      <c r="F51" s="17"/>
      <c r="M51" s="70" t="s">
        <v>47</v>
      </c>
      <c r="N51" s="71" t="s">
        <v>209</v>
      </c>
    </row>
    <row r="52" spans="1:14" ht="12.75">
      <c r="A52" s="32" t="s">
        <v>155</v>
      </c>
      <c r="E52" s="77">
        <f>IF(Sezione=2,VLOOKUP(TipoImpresa,A45:D50,4,FALSE),0)</f>
        <v>0</v>
      </c>
      <c r="G52" s="48"/>
      <c r="H52" s="17"/>
      <c r="I52" s="17"/>
      <c r="M52" s="70" t="s">
        <v>48</v>
      </c>
      <c r="N52" s="71" t="s">
        <v>205</v>
      </c>
    </row>
    <row r="53" spans="5:14" ht="12.75">
      <c r="E53" s="16"/>
      <c r="F53" s="16"/>
      <c r="G53" s="48"/>
      <c r="H53" s="17"/>
      <c r="I53" s="17"/>
      <c r="M53" s="70" t="s">
        <v>49</v>
      </c>
      <c r="N53" s="71" t="s">
        <v>207</v>
      </c>
    </row>
    <row r="54" spans="1:14" ht="12.75">
      <c r="A54" s="12" t="s">
        <v>170</v>
      </c>
      <c r="E54" s="16"/>
      <c r="F54" s="16"/>
      <c r="G54" s="48"/>
      <c r="H54" s="17"/>
      <c r="I54" s="17"/>
      <c r="M54" s="70" t="s">
        <v>50</v>
      </c>
      <c r="N54" s="71" t="s">
        <v>206</v>
      </c>
    </row>
    <row r="55" spans="5:14" ht="12.75">
      <c r="E55" s="77">
        <f>IF(Sezione=3,30,0)</f>
        <v>0</v>
      </c>
      <c r="F55" s="16"/>
      <c r="G55" s="48"/>
      <c r="H55" s="17"/>
      <c r="I55" s="17"/>
      <c r="M55" s="70" t="s">
        <v>51</v>
      </c>
      <c r="N55" s="71" t="s">
        <v>202</v>
      </c>
    </row>
    <row r="56" spans="5:14" ht="12.75">
      <c r="E56" s="16"/>
      <c r="F56" s="16"/>
      <c r="G56" s="48"/>
      <c r="H56" s="17"/>
      <c r="I56" s="17"/>
      <c r="M56" s="70" t="s">
        <v>52</v>
      </c>
      <c r="N56" s="71" t="s">
        <v>203</v>
      </c>
    </row>
    <row r="57" spans="5:14" ht="12.75">
      <c r="E57" s="16"/>
      <c r="F57" s="16"/>
      <c r="G57" s="48"/>
      <c r="H57" s="17"/>
      <c r="I57" s="17"/>
      <c r="M57" s="70" t="s">
        <v>53</v>
      </c>
      <c r="N57" s="71" t="s">
        <v>210</v>
      </c>
    </row>
    <row r="58" spans="5:14" ht="12.75">
      <c r="E58" s="16"/>
      <c r="F58" s="16"/>
      <c r="G58" s="48"/>
      <c r="H58" s="17"/>
      <c r="I58" s="17"/>
      <c r="M58" s="70" t="s">
        <v>54</v>
      </c>
      <c r="N58" s="71" t="s">
        <v>215</v>
      </c>
    </row>
    <row r="59" spans="5:14" ht="15">
      <c r="E59" s="16"/>
      <c r="F59" s="16"/>
      <c r="G59" s="47"/>
      <c r="M59" s="70" t="s">
        <v>55</v>
      </c>
      <c r="N59" s="75" t="s">
        <v>211</v>
      </c>
    </row>
    <row r="60" spans="1:14" ht="12.75">
      <c r="A60" s="18" t="s">
        <v>152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70" t="s">
        <v>56</v>
      </c>
      <c r="N60" s="71" t="s">
        <v>213</v>
      </c>
    </row>
    <row r="61" spans="13:14" ht="12.75">
      <c r="M61" s="70" t="s">
        <v>57</v>
      </c>
      <c r="N61" s="71" t="s">
        <v>212</v>
      </c>
    </row>
    <row r="62" spans="1:14" ht="12.75">
      <c r="A62" s="16" t="s">
        <v>136</v>
      </c>
      <c r="E62" s="48">
        <f>dirittoSede_dec_sezOrd+dirittoSede_dec_sezSpec+dirittoSede_dec_REA</f>
        <v>200</v>
      </c>
      <c r="M62" s="70" t="s">
        <v>175</v>
      </c>
      <c r="N62" s="71" t="s">
        <v>214</v>
      </c>
    </row>
    <row r="63" spans="1:14" ht="12.75">
      <c r="A63" s="16" t="s">
        <v>137</v>
      </c>
      <c r="E63" s="48">
        <f>AliqMaggiorazione*E62</f>
        <v>30</v>
      </c>
      <c r="F63" s="16"/>
      <c r="M63" s="70" t="s">
        <v>58</v>
      </c>
      <c r="N63" s="71" t="s">
        <v>215</v>
      </c>
    </row>
    <row r="64" spans="1:14" ht="12.75">
      <c r="A64" s="16" t="s">
        <v>138</v>
      </c>
      <c r="E64" s="48">
        <f>TRUNC(SUM(E62:E63),5)</f>
        <v>230</v>
      </c>
      <c r="F64" s="16"/>
      <c r="M64" s="70" t="s">
        <v>59</v>
      </c>
      <c r="N64" s="71" t="s">
        <v>216</v>
      </c>
    </row>
    <row r="65" spans="1:14" ht="12.75">
      <c r="A65" s="32" t="s">
        <v>15</v>
      </c>
      <c r="E65" s="46">
        <f>ROUND(E64,2)</f>
        <v>230</v>
      </c>
      <c r="H65" s="19"/>
      <c r="I65" s="19"/>
      <c r="M65" s="70" t="s">
        <v>60</v>
      </c>
      <c r="N65" s="71" t="s">
        <v>217</v>
      </c>
    </row>
    <row r="66" spans="1:14" ht="12.75">
      <c r="A66" s="32" t="s">
        <v>16</v>
      </c>
      <c r="E66" s="83">
        <f>ROUND(E65*0.6,0)</f>
        <v>138</v>
      </c>
      <c r="F66" s="38"/>
      <c r="G66" s="50"/>
      <c r="M66" s="70" t="s">
        <v>61</v>
      </c>
      <c r="N66" s="71" t="s">
        <v>218</v>
      </c>
    </row>
    <row r="67" spans="13:14" ht="12.75">
      <c r="M67" s="70" t="s">
        <v>62</v>
      </c>
      <c r="N67" s="71" t="s">
        <v>219</v>
      </c>
    </row>
    <row r="68" spans="1:14" ht="12.75">
      <c r="A68" s="18" t="s">
        <v>288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70" t="s">
        <v>63</v>
      </c>
      <c r="N68" s="71" t="s">
        <v>220</v>
      </c>
    </row>
    <row r="69" spans="13:14" ht="12.75">
      <c r="M69" s="70" t="s">
        <v>64</v>
      </c>
      <c r="N69" s="71" t="s">
        <v>221</v>
      </c>
    </row>
    <row r="70" spans="13:14" ht="18" customHeight="1">
      <c r="M70" s="70" t="s">
        <v>65</v>
      </c>
      <c r="N70" s="71" t="s">
        <v>208</v>
      </c>
    </row>
    <row r="71" spans="13:14" ht="12.75">
      <c r="M71" s="70" t="s">
        <v>66</v>
      </c>
      <c r="N71" s="71" t="s">
        <v>226</v>
      </c>
    </row>
    <row r="72" spans="1:14" ht="12.75">
      <c r="A72" s="16" t="s">
        <v>146</v>
      </c>
      <c r="B72" s="32" t="s">
        <v>145</v>
      </c>
      <c r="E72" s="51">
        <f>E62</f>
        <v>200</v>
      </c>
      <c r="M72" s="70" t="s">
        <v>67</v>
      </c>
      <c r="N72" s="71" t="s">
        <v>225</v>
      </c>
    </row>
    <row r="73" spans="1:14" ht="12.75">
      <c r="A73" s="16" t="s">
        <v>147</v>
      </c>
      <c r="B73" s="32" t="s">
        <v>144</v>
      </c>
      <c r="E73" s="51">
        <f>IF(Sezione=1,MIN(200,E72*20%),IF(Sezione=2,IF(TipoImpresa&gt;4,E72,MIN(200,E72*20%)),0))</f>
        <v>40</v>
      </c>
      <c r="M73" s="70" t="s">
        <v>68</v>
      </c>
      <c r="N73" s="71" t="s">
        <v>227</v>
      </c>
    </row>
    <row r="74" spans="1:14" ht="12.75">
      <c r="A74" s="16" t="s">
        <v>143</v>
      </c>
      <c r="B74" s="32" t="str">
        <f>"Importo per n. "&amp;NumeroUL&amp;" unità locali"</f>
        <v>Importo per n. 0 unità locali</v>
      </c>
      <c r="E74" s="51">
        <f>importoUL_decimali*NumeroUL</f>
        <v>0</v>
      </c>
      <c r="M74" s="70" t="s">
        <v>69</v>
      </c>
      <c r="N74" s="71" t="s">
        <v>228</v>
      </c>
    </row>
    <row r="75" spans="1:14" ht="12.75">
      <c r="A75" s="16" t="s">
        <v>148</v>
      </c>
      <c r="B75" s="16"/>
      <c r="E75" s="51">
        <f>SUM(E72+E74)</f>
        <v>200</v>
      </c>
      <c r="M75" s="70" t="s">
        <v>70</v>
      </c>
      <c r="N75" s="71" t="s">
        <v>224</v>
      </c>
    </row>
    <row r="76" spans="1:14" ht="12.75">
      <c r="A76" s="16" t="s">
        <v>149</v>
      </c>
      <c r="B76" s="16"/>
      <c r="E76" s="51">
        <f>E75*AliqMaggiorazione</f>
        <v>30</v>
      </c>
      <c r="M76" s="70" t="s">
        <v>71</v>
      </c>
      <c r="N76" s="71" t="s">
        <v>229</v>
      </c>
    </row>
    <row r="77" spans="1:14" ht="12.75">
      <c r="A77" s="16" t="s">
        <v>150</v>
      </c>
      <c r="B77" s="16"/>
      <c r="E77" s="51">
        <f>SUM(E75+E76)</f>
        <v>230</v>
      </c>
      <c r="F77" s="16"/>
      <c r="M77" s="70" t="s">
        <v>72</v>
      </c>
      <c r="N77" s="71" t="s">
        <v>230</v>
      </c>
    </row>
    <row r="78" spans="1:14" ht="18">
      <c r="A78" s="79" t="s">
        <v>286</v>
      </c>
      <c r="B78" s="79"/>
      <c r="C78" s="80"/>
      <c r="D78" s="80"/>
      <c r="E78" s="78">
        <f>E77*0.6</f>
        <v>138</v>
      </c>
      <c r="F78" s="16"/>
      <c r="M78" s="70" t="s">
        <v>73</v>
      </c>
      <c r="N78" s="71" t="s">
        <v>231</v>
      </c>
    </row>
    <row r="79" spans="1:14" ht="12.75">
      <c r="A79" s="32" t="s">
        <v>15</v>
      </c>
      <c r="E79" s="47">
        <f>ROUND(E78,2)</f>
        <v>138</v>
      </c>
      <c r="H79" s="19"/>
      <c r="I79" s="19"/>
      <c r="M79" s="70" t="s">
        <v>74</v>
      </c>
      <c r="N79" s="71" t="s">
        <v>235</v>
      </c>
    </row>
    <row r="80" spans="1:14" ht="12.75">
      <c r="A80" s="32" t="s">
        <v>151</v>
      </c>
      <c r="E80" s="81">
        <f>ROUND(E79,0)</f>
        <v>138</v>
      </c>
      <c r="H80" s="19"/>
      <c r="I80" s="19"/>
      <c r="M80" s="70" t="s">
        <v>75</v>
      </c>
      <c r="N80" s="71" t="s">
        <v>236</v>
      </c>
    </row>
    <row r="81" spans="5:14" ht="12.75">
      <c r="E81" s="52"/>
      <c r="M81" s="70" t="s">
        <v>76</v>
      </c>
      <c r="N81" s="71" t="s">
        <v>232</v>
      </c>
    </row>
    <row r="82" spans="1:14" ht="12.75">
      <c r="A82" s="18" t="s">
        <v>287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70" t="s">
        <v>77</v>
      </c>
      <c r="N82" s="71" t="s">
        <v>237</v>
      </c>
    </row>
    <row r="83" spans="13:14" ht="13.5" thickBot="1">
      <c r="M83" s="70" t="s">
        <v>78</v>
      </c>
      <c r="N83" s="71" t="s">
        <v>233</v>
      </c>
    </row>
    <row r="84" spans="2:14" ht="63.75">
      <c r="B84" s="99" t="s">
        <v>17</v>
      </c>
      <c r="C84" s="20" t="s">
        <v>18</v>
      </c>
      <c r="D84" s="20" t="s">
        <v>19</v>
      </c>
      <c r="E84" s="20" t="s">
        <v>296</v>
      </c>
      <c r="F84" s="20" t="s">
        <v>295</v>
      </c>
      <c r="G84" s="21" t="s">
        <v>293</v>
      </c>
      <c r="H84" s="20" t="s">
        <v>294</v>
      </c>
      <c r="I84" s="20" t="s">
        <v>20</v>
      </c>
      <c r="J84" s="112" t="s">
        <v>178</v>
      </c>
      <c r="K84" s="112"/>
      <c r="L84" s="113"/>
      <c r="M84" s="70" t="s">
        <v>79</v>
      </c>
      <c r="N84" s="71" t="s">
        <v>234</v>
      </c>
    </row>
    <row r="85" spans="2:14" ht="25.5">
      <c r="B85" s="90" t="s">
        <v>297</v>
      </c>
      <c r="C85" s="22"/>
      <c r="D85" s="91" t="s">
        <v>297</v>
      </c>
      <c r="E85" s="22"/>
      <c r="F85" s="22"/>
      <c r="G85" s="23"/>
      <c r="H85" s="22"/>
      <c r="I85" s="22"/>
      <c r="J85" s="97" t="s">
        <v>130</v>
      </c>
      <c r="K85" s="97" t="s">
        <v>131</v>
      </c>
      <c r="L85" s="98" t="s">
        <v>132</v>
      </c>
      <c r="M85" s="70" t="s">
        <v>80</v>
      </c>
      <c r="N85" s="71" t="s">
        <v>238</v>
      </c>
    </row>
    <row r="86" spans="2:14" ht="12.75">
      <c r="B86" s="88"/>
      <c r="C86" s="100">
        <f aca="true" t="shared" si="2" ref="C86:C98">IF(B86&lt;&gt;"",VLOOKUP(B86,tb_maggiorazioni,3,FALSE),0)</f>
        <v>0</v>
      </c>
      <c r="D86" s="102"/>
      <c r="E86" s="53">
        <f aca="true" t="shared" si="3" ref="E86:E98">ROUND(IF(AND(B86&lt;&gt;"",D86&gt;0),importoUL_decimali,0),5)</f>
        <v>0</v>
      </c>
      <c r="F86" s="53">
        <f>ROUND(E86*D86,5)</f>
        <v>0</v>
      </c>
      <c r="G86" s="53">
        <f>ROUND(F86*(1+C86),5)</f>
        <v>0</v>
      </c>
      <c r="H86" s="53">
        <f>ROUND(G86*0.6,5)</f>
        <v>0</v>
      </c>
      <c r="I86" s="54">
        <f aca="true" t="shared" si="4" ref="I86:I98">ROUND(H86,2)</f>
        <v>0</v>
      </c>
      <c r="J86" s="92">
        <f aca="true" t="shared" si="5" ref="J86:J98">IF(ISTEXT(B86),B86,"")</f>
      </c>
      <c r="K86" s="92">
        <v>3850</v>
      </c>
      <c r="L86" s="93">
        <f>ROUND(I86,0)</f>
        <v>0</v>
      </c>
      <c r="M86" s="70" t="s">
        <v>81</v>
      </c>
      <c r="N86" s="71" t="s">
        <v>239</v>
      </c>
    </row>
    <row r="87" spans="2:14" ht="12.75">
      <c r="B87" s="88"/>
      <c r="C87" s="100">
        <f t="shared" si="2"/>
        <v>0</v>
      </c>
      <c r="D87" s="102"/>
      <c r="E87" s="53">
        <f t="shared" si="3"/>
        <v>0</v>
      </c>
      <c r="F87" s="53">
        <f aca="true" t="shared" si="6" ref="F87:F98">ROUND(E87*D87,5)</f>
        <v>0</v>
      </c>
      <c r="G87" s="53">
        <f aca="true" t="shared" si="7" ref="G87:G98">ROUND(F87*(1+C87),5)</f>
        <v>0</v>
      </c>
      <c r="H87" s="53">
        <f aca="true" t="shared" si="8" ref="H87:H98">ROUND(G87*0.6,5)</f>
        <v>0</v>
      </c>
      <c r="I87" s="54">
        <f t="shared" si="4"/>
        <v>0</v>
      </c>
      <c r="J87" s="92">
        <f t="shared" si="5"/>
      </c>
      <c r="K87" s="92">
        <v>3850</v>
      </c>
      <c r="L87" s="93">
        <f aca="true" t="shared" si="9" ref="L87:L97">ROUND(I87,0)</f>
        <v>0</v>
      </c>
      <c r="M87" s="70" t="s">
        <v>82</v>
      </c>
      <c r="N87" s="71" t="s">
        <v>240</v>
      </c>
    </row>
    <row r="88" spans="2:14" ht="12.75">
      <c r="B88" s="88"/>
      <c r="C88" s="100">
        <f t="shared" si="2"/>
        <v>0</v>
      </c>
      <c r="D88" s="102"/>
      <c r="E88" s="53">
        <f t="shared" si="3"/>
        <v>0</v>
      </c>
      <c r="F88" s="53">
        <f t="shared" si="6"/>
        <v>0</v>
      </c>
      <c r="G88" s="53">
        <f t="shared" si="7"/>
        <v>0</v>
      </c>
      <c r="H88" s="53">
        <f t="shared" si="8"/>
        <v>0</v>
      </c>
      <c r="I88" s="54">
        <f t="shared" si="4"/>
        <v>0</v>
      </c>
      <c r="J88" s="92">
        <f t="shared" si="5"/>
      </c>
      <c r="K88" s="92">
        <v>3850</v>
      </c>
      <c r="L88" s="93">
        <f t="shared" si="9"/>
        <v>0</v>
      </c>
      <c r="M88" s="70" t="s">
        <v>83</v>
      </c>
      <c r="N88" s="71" t="s">
        <v>241</v>
      </c>
    </row>
    <row r="89" spans="2:14" ht="12.75">
      <c r="B89" s="88"/>
      <c r="C89" s="100">
        <f t="shared" si="2"/>
        <v>0</v>
      </c>
      <c r="D89" s="102"/>
      <c r="E89" s="53">
        <f t="shared" si="3"/>
        <v>0</v>
      </c>
      <c r="F89" s="53">
        <f t="shared" si="6"/>
        <v>0</v>
      </c>
      <c r="G89" s="53">
        <f t="shared" si="7"/>
        <v>0</v>
      </c>
      <c r="H89" s="53">
        <f t="shared" si="8"/>
        <v>0</v>
      </c>
      <c r="I89" s="54">
        <f t="shared" si="4"/>
        <v>0</v>
      </c>
      <c r="J89" s="92">
        <f t="shared" si="5"/>
      </c>
      <c r="K89" s="92">
        <v>3850</v>
      </c>
      <c r="L89" s="93">
        <f t="shared" si="9"/>
        <v>0</v>
      </c>
      <c r="M89" s="70" t="s">
        <v>84</v>
      </c>
      <c r="N89" s="71" t="s">
        <v>243</v>
      </c>
    </row>
    <row r="90" spans="2:14" ht="12.75">
      <c r="B90" s="88"/>
      <c r="C90" s="100">
        <f t="shared" si="2"/>
        <v>0</v>
      </c>
      <c r="D90" s="102"/>
      <c r="E90" s="53">
        <f t="shared" si="3"/>
        <v>0</v>
      </c>
      <c r="F90" s="53">
        <f t="shared" si="6"/>
        <v>0</v>
      </c>
      <c r="G90" s="53">
        <f t="shared" si="7"/>
        <v>0</v>
      </c>
      <c r="H90" s="53">
        <f t="shared" si="8"/>
        <v>0</v>
      </c>
      <c r="I90" s="54">
        <f t="shared" si="4"/>
        <v>0</v>
      </c>
      <c r="J90" s="92">
        <f t="shared" si="5"/>
      </c>
      <c r="K90" s="92">
        <v>3850</v>
      </c>
      <c r="L90" s="93">
        <f t="shared" si="9"/>
        <v>0</v>
      </c>
      <c r="M90" s="70" t="s">
        <v>85</v>
      </c>
      <c r="N90" s="71" t="s">
        <v>249</v>
      </c>
    </row>
    <row r="91" spans="2:14" ht="12.75">
      <c r="B91" s="88"/>
      <c r="C91" s="100">
        <f t="shared" si="2"/>
        <v>0</v>
      </c>
      <c r="D91" s="102"/>
      <c r="E91" s="53">
        <f t="shared" si="3"/>
        <v>0</v>
      </c>
      <c r="F91" s="53">
        <f t="shared" si="6"/>
        <v>0</v>
      </c>
      <c r="G91" s="53">
        <f t="shared" si="7"/>
        <v>0</v>
      </c>
      <c r="H91" s="53">
        <f t="shared" si="8"/>
        <v>0</v>
      </c>
      <c r="I91" s="54">
        <f t="shared" si="4"/>
        <v>0</v>
      </c>
      <c r="J91" s="92">
        <f t="shared" si="5"/>
      </c>
      <c r="K91" s="92">
        <v>3850</v>
      </c>
      <c r="L91" s="93">
        <f t="shared" si="9"/>
        <v>0</v>
      </c>
      <c r="M91" s="70" t="s">
        <v>86</v>
      </c>
      <c r="N91" s="71" t="s">
        <v>242</v>
      </c>
    </row>
    <row r="92" spans="2:14" ht="12.75">
      <c r="B92" s="88"/>
      <c r="C92" s="100">
        <f t="shared" si="2"/>
        <v>0</v>
      </c>
      <c r="D92" s="102"/>
      <c r="E92" s="53">
        <f t="shared" si="3"/>
        <v>0</v>
      </c>
      <c r="F92" s="53">
        <f t="shared" si="6"/>
        <v>0</v>
      </c>
      <c r="G92" s="53">
        <f t="shared" si="7"/>
        <v>0</v>
      </c>
      <c r="H92" s="53">
        <f t="shared" si="8"/>
        <v>0</v>
      </c>
      <c r="I92" s="54">
        <f t="shared" si="4"/>
        <v>0</v>
      </c>
      <c r="J92" s="92">
        <f t="shared" si="5"/>
      </c>
      <c r="K92" s="92">
        <v>3850</v>
      </c>
      <c r="L92" s="93">
        <f t="shared" si="9"/>
        <v>0</v>
      </c>
      <c r="M92" s="70" t="s">
        <v>87</v>
      </c>
      <c r="N92" s="71" t="s">
        <v>248</v>
      </c>
    </row>
    <row r="93" spans="2:14" ht="12.75">
      <c r="B93" s="88"/>
      <c r="C93" s="100">
        <f t="shared" si="2"/>
        <v>0</v>
      </c>
      <c r="D93" s="102"/>
      <c r="E93" s="53">
        <f t="shared" si="3"/>
        <v>0</v>
      </c>
      <c r="F93" s="53">
        <f t="shared" si="6"/>
        <v>0</v>
      </c>
      <c r="G93" s="53">
        <f t="shared" si="7"/>
        <v>0</v>
      </c>
      <c r="H93" s="53">
        <f t="shared" si="8"/>
        <v>0</v>
      </c>
      <c r="I93" s="54">
        <f t="shared" si="4"/>
        <v>0</v>
      </c>
      <c r="J93" s="92">
        <f t="shared" si="5"/>
      </c>
      <c r="K93" s="92">
        <v>3850</v>
      </c>
      <c r="L93" s="93">
        <f t="shared" si="9"/>
        <v>0</v>
      </c>
      <c r="M93" s="70" t="s">
        <v>88</v>
      </c>
      <c r="N93" s="71" t="s">
        <v>246</v>
      </c>
    </row>
    <row r="94" spans="2:14" ht="12.75">
      <c r="B94" s="88"/>
      <c r="C94" s="100">
        <f t="shared" si="2"/>
        <v>0</v>
      </c>
      <c r="D94" s="102"/>
      <c r="E94" s="53">
        <f t="shared" si="3"/>
        <v>0</v>
      </c>
      <c r="F94" s="53">
        <f t="shared" si="6"/>
        <v>0</v>
      </c>
      <c r="G94" s="53">
        <f t="shared" si="7"/>
        <v>0</v>
      </c>
      <c r="H94" s="53">
        <f t="shared" si="8"/>
        <v>0</v>
      </c>
      <c r="I94" s="54">
        <f t="shared" si="4"/>
        <v>0</v>
      </c>
      <c r="J94" s="92">
        <f t="shared" si="5"/>
      </c>
      <c r="K94" s="92">
        <v>3850</v>
      </c>
      <c r="L94" s="93">
        <f t="shared" si="9"/>
        <v>0</v>
      </c>
      <c r="M94" s="70" t="s">
        <v>89</v>
      </c>
      <c r="N94" s="71" t="s">
        <v>250</v>
      </c>
    </row>
    <row r="95" spans="2:14" ht="12.75">
      <c r="B95" s="88"/>
      <c r="C95" s="100">
        <f t="shared" si="2"/>
        <v>0</v>
      </c>
      <c r="D95" s="102"/>
      <c r="E95" s="53">
        <f t="shared" si="3"/>
        <v>0</v>
      </c>
      <c r="F95" s="53">
        <f t="shared" si="6"/>
        <v>0</v>
      </c>
      <c r="G95" s="53">
        <f t="shared" si="7"/>
        <v>0</v>
      </c>
      <c r="H95" s="53">
        <f t="shared" si="8"/>
        <v>0</v>
      </c>
      <c r="I95" s="54">
        <f t="shared" si="4"/>
        <v>0</v>
      </c>
      <c r="J95" s="92">
        <f t="shared" si="5"/>
      </c>
      <c r="K95" s="92">
        <v>3850</v>
      </c>
      <c r="L95" s="93">
        <f t="shared" si="9"/>
        <v>0</v>
      </c>
      <c r="M95" s="70" t="s">
        <v>90</v>
      </c>
      <c r="N95" s="71" t="s">
        <v>252</v>
      </c>
    </row>
    <row r="96" spans="2:14" ht="12.75">
      <c r="B96" s="88"/>
      <c r="C96" s="100">
        <f t="shared" si="2"/>
        <v>0</v>
      </c>
      <c r="D96" s="102"/>
      <c r="E96" s="53">
        <f t="shared" si="3"/>
        <v>0</v>
      </c>
      <c r="F96" s="53">
        <f t="shared" si="6"/>
        <v>0</v>
      </c>
      <c r="G96" s="53">
        <f t="shared" si="7"/>
        <v>0</v>
      </c>
      <c r="H96" s="53">
        <f t="shared" si="8"/>
        <v>0</v>
      </c>
      <c r="I96" s="54">
        <f t="shared" si="4"/>
        <v>0</v>
      </c>
      <c r="J96" s="92">
        <f t="shared" si="5"/>
      </c>
      <c r="K96" s="92">
        <v>3850</v>
      </c>
      <c r="L96" s="93">
        <f t="shared" si="9"/>
        <v>0</v>
      </c>
      <c r="M96" s="70" t="s">
        <v>91</v>
      </c>
      <c r="N96" s="71" t="s">
        <v>254</v>
      </c>
    </row>
    <row r="97" spans="2:14" ht="12.75">
      <c r="B97" s="88"/>
      <c r="C97" s="100">
        <f t="shared" si="2"/>
        <v>0</v>
      </c>
      <c r="D97" s="102"/>
      <c r="E97" s="53">
        <f t="shared" si="3"/>
        <v>0</v>
      </c>
      <c r="F97" s="53">
        <f t="shared" si="6"/>
        <v>0</v>
      </c>
      <c r="G97" s="53">
        <f t="shared" si="7"/>
        <v>0</v>
      </c>
      <c r="H97" s="53">
        <f t="shared" si="8"/>
        <v>0</v>
      </c>
      <c r="I97" s="54">
        <f t="shared" si="4"/>
        <v>0</v>
      </c>
      <c r="J97" s="92">
        <f t="shared" si="5"/>
      </c>
      <c r="K97" s="92">
        <v>3850</v>
      </c>
      <c r="L97" s="93">
        <f t="shared" si="9"/>
        <v>0</v>
      </c>
      <c r="M97" s="70" t="s">
        <v>176</v>
      </c>
      <c r="N97" s="71" t="s">
        <v>244</v>
      </c>
    </row>
    <row r="98" spans="2:14" ht="13.5" thickBot="1">
      <c r="B98" s="89"/>
      <c r="C98" s="101">
        <f t="shared" si="2"/>
        <v>0</v>
      </c>
      <c r="D98" s="103"/>
      <c r="E98" s="104">
        <f t="shared" si="3"/>
        <v>0</v>
      </c>
      <c r="F98" s="104">
        <f t="shared" si="6"/>
        <v>0</v>
      </c>
      <c r="G98" s="104">
        <f t="shared" si="7"/>
        <v>0</v>
      </c>
      <c r="H98" s="104">
        <f t="shared" si="8"/>
        <v>0</v>
      </c>
      <c r="I98" s="82">
        <f t="shared" si="4"/>
        <v>0</v>
      </c>
      <c r="J98" s="94">
        <f t="shared" si="5"/>
      </c>
      <c r="K98" s="95">
        <v>3850</v>
      </c>
      <c r="L98" s="96">
        <f>ROUND(I98,0)</f>
        <v>0</v>
      </c>
      <c r="M98" s="70" t="s">
        <v>92</v>
      </c>
      <c r="N98" s="71" t="s">
        <v>247</v>
      </c>
    </row>
    <row r="99" spans="13:14" ht="12.75">
      <c r="M99" s="70" t="s">
        <v>93</v>
      </c>
      <c r="N99" s="71" t="s">
        <v>251</v>
      </c>
    </row>
    <row r="100" spans="13:14" ht="12.75" hidden="1">
      <c r="M100" s="70" t="s">
        <v>94</v>
      </c>
      <c r="N100" s="71" t="s">
        <v>247</v>
      </c>
    </row>
    <row r="101" spans="13:14" ht="12.75" hidden="1">
      <c r="M101" s="70" t="s">
        <v>95</v>
      </c>
      <c r="N101" s="71" t="s">
        <v>245</v>
      </c>
    </row>
    <row r="102" spans="13:14" ht="12.75" hidden="1">
      <c r="M102" s="70" t="s">
        <v>96</v>
      </c>
      <c r="N102" s="71" t="s">
        <v>253</v>
      </c>
    </row>
    <row r="103" spans="13:14" ht="12.75" hidden="1">
      <c r="M103" s="70" t="s">
        <v>97</v>
      </c>
      <c r="N103" s="71" t="s">
        <v>256</v>
      </c>
    </row>
    <row r="104" spans="13:14" ht="12.75" hidden="1">
      <c r="M104" s="70" t="s">
        <v>98</v>
      </c>
      <c r="N104" s="71" t="s">
        <v>257</v>
      </c>
    </row>
    <row r="105" spans="13:14" ht="12.75" hidden="1">
      <c r="M105" s="70" t="s">
        <v>99</v>
      </c>
      <c r="N105" s="71" t="s">
        <v>258</v>
      </c>
    </row>
    <row r="106" spans="13:14" ht="12.75" hidden="1">
      <c r="M106" s="70" t="s">
        <v>100</v>
      </c>
      <c r="N106" s="71" t="s">
        <v>255</v>
      </c>
    </row>
    <row r="107" spans="13:14" ht="12.75" hidden="1">
      <c r="M107" s="70" t="s">
        <v>101</v>
      </c>
      <c r="N107" s="71" t="s">
        <v>259</v>
      </c>
    </row>
    <row r="108" spans="13:14" ht="12.75" hidden="1">
      <c r="M108" s="70" t="s">
        <v>102</v>
      </c>
      <c r="N108" s="71" t="s">
        <v>261</v>
      </c>
    </row>
    <row r="109" spans="13:14" ht="12.75" hidden="1">
      <c r="M109" s="70" t="s">
        <v>103</v>
      </c>
      <c r="N109" s="71" t="s">
        <v>260</v>
      </c>
    </row>
    <row r="110" spans="13:14" ht="12.75" hidden="1">
      <c r="M110" s="70" t="s">
        <v>104</v>
      </c>
      <c r="N110" s="71" t="s">
        <v>262</v>
      </c>
    </row>
    <row r="111" spans="13:14" ht="12.75" hidden="1">
      <c r="M111" s="70" t="s">
        <v>105</v>
      </c>
      <c r="N111" s="71" t="s">
        <v>263</v>
      </c>
    </row>
    <row r="112" spans="13:14" ht="12.75" hidden="1">
      <c r="M112" s="70" t="s">
        <v>106</v>
      </c>
      <c r="N112" s="71" t="s">
        <v>266</v>
      </c>
    </row>
    <row r="113" spans="13:14" ht="12.75" hidden="1">
      <c r="M113" s="70" t="s">
        <v>107</v>
      </c>
      <c r="N113" s="71" t="s">
        <v>268</v>
      </c>
    </row>
    <row r="114" spans="13:14" ht="12.75" hidden="1">
      <c r="M114" s="70" t="s">
        <v>108</v>
      </c>
      <c r="N114" s="71" t="s">
        <v>222</v>
      </c>
    </row>
    <row r="115" spans="13:14" ht="12.75" hidden="1">
      <c r="M115" s="70" t="s">
        <v>109</v>
      </c>
      <c r="N115" s="71" t="s">
        <v>267</v>
      </c>
    </row>
    <row r="116" spans="13:14" ht="12.75" hidden="1">
      <c r="M116" s="70" t="s">
        <v>110</v>
      </c>
      <c r="N116" s="71" t="s">
        <v>264</v>
      </c>
    </row>
    <row r="117" spans="13:14" ht="12.75" hidden="1">
      <c r="M117" s="70" t="s">
        <v>111</v>
      </c>
      <c r="N117" s="71" t="s">
        <v>265</v>
      </c>
    </row>
    <row r="118" spans="13:14" ht="12.75" hidden="1">
      <c r="M118" s="70" t="s">
        <v>112</v>
      </c>
      <c r="N118" s="71" t="s">
        <v>269</v>
      </c>
    </row>
    <row r="119" spans="13:14" ht="12.75" hidden="1">
      <c r="M119" s="70" t="s">
        <v>113</v>
      </c>
      <c r="N119" s="71" t="s">
        <v>270</v>
      </c>
    </row>
    <row r="120" spans="13:14" ht="12.75" hidden="1">
      <c r="M120" s="70" t="s">
        <v>114</v>
      </c>
      <c r="N120" s="71" t="s">
        <v>274</v>
      </c>
    </row>
    <row r="121" spans="13:14" ht="12.75" hidden="1">
      <c r="M121" s="70" t="s">
        <v>115</v>
      </c>
      <c r="N121" s="71" t="s">
        <v>272</v>
      </c>
    </row>
    <row r="122" spans="13:14" ht="12.75" hidden="1">
      <c r="M122" s="70" t="s">
        <v>116</v>
      </c>
      <c r="N122" s="71" t="s">
        <v>273</v>
      </c>
    </row>
    <row r="123" spans="13:14" ht="12.75" hidden="1">
      <c r="M123" s="70" t="s">
        <v>117</v>
      </c>
      <c r="N123" s="71" t="s">
        <v>271</v>
      </c>
    </row>
    <row r="124" spans="13:14" ht="12.75" hidden="1">
      <c r="M124" s="70" t="s">
        <v>118</v>
      </c>
      <c r="N124" s="71" t="s">
        <v>276</v>
      </c>
    </row>
    <row r="125" spans="13:14" ht="12.75" hidden="1">
      <c r="M125" s="70" t="s">
        <v>119</v>
      </c>
      <c r="N125" s="71" t="s">
        <v>275</v>
      </c>
    </row>
    <row r="126" spans="13:14" ht="12.75" hidden="1">
      <c r="M126" s="70" t="s">
        <v>120</v>
      </c>
      <c r="N126" s="71" t="s">
        <v>277</v>
      </c>
    </row>
    <row r="127" spans="13:14" ht="12.75" hidden="1">
      <c r="M127" s="70" t="s">
        <v>121</v>
      </c>
      <c r="N127" s="71" t="s">
        <v>278</v>
      </c>
    </row>
    <row r="128" spans="13:14" ht="12.75" hidden="1">
      <c r="M128" s="70" t="s">
        <v>122</v>
      </c>
      <c r="N128" s="71" t="s">
        <v>280</v>
      </c>
    </row>
    <row r="129" spans="13:14" ht="12.75" hidden="1">
      <c r="M129" s="70" t="s">
        <v>123</v>
      </c>
      <c r="N129" s="71" t="s">
        <v>281</v>
      </c>
    </row>
    <row r="130" spans="13:14" ht="12.75" hidden="1">
      <c r="M130" s="70" t="s">
        <v>124</v>
      </c>
      <c r="N130" s="71" t="s">
        <v>279</v>
      </c>
    </row>
    <row r="131" spans="13:14" ht="12.75" hidden="1">
      <c r="M131" s="70" t="s">
        <v>125</v>
      </c>
      <c r="N131" s="71" t="s">
        <v>284</v>
      </c>
    </row>
    <row r="132" spans="13:14" ht="12.75" hidden="1">
      <c r="M132" s="70" t="s">
        <v>126</v>
      </c>
      <c r="N132" s="71" t="s">
        <v>282</v>
      </c>
    </row>
    <row r="133" spans="13:14" ht="12.75" hidden="1">
      <c r="M133" s="70" t="s">
        <v>127</v>
      </c>
      <c r="N133" s="71" t="s">
        <v>285</v>
      </c>
    </row>
    <row r="134" spans="13:14" ht="12.75" hidden="1">
      <c r="M134" s="70" t="s">
        <v>128</v>
      </c>
      <c r="N134" s="71" t="s">
        <v>283</v>
      </c>
    </row>
  </sheetData>
  <sheetProtection password="DDDA" sheet="1" objects="1" scenarios="1"/>
  <mergeCells count="6">
    <mergeCell ref="A2:L2"/>
    <mergeCell ref="A1:L1"/>
    <mergeCell ref="J84:L84"/>
    <mergeCell ref="A6:J6"/>
    <mergeCell ref="B4:L4"/>
    <mergeCell ref="B5:L5"/>
  </mergeCells>
  <dataValidations count="2">
    <dataValidation type="list" allowBlank="1" showInputMessage="1" showErrorMessage="1" sqref="B86:B98">
      <formula1>$M$28:$M$134</formula1>
    </dataValidation>
    <dataValidation errorStyle="warning" type="whole" allowBlank="1" showInputMessage="1" showErrorMessage="1" errorTitle="Attenzione, numero non ammesso" error="inserire un numero fra 0 e 200" sqref="D86:D98">
      <formula1>0</formula1>
      <formula2>200</formula2>
    </dataValidation>
  </dataValidations>
  <printOptions horizontalCentered="1"/>
  <pageMargins left="0.19652777777777777" right="0.23611111111111113" top="0.5402777777777777" bottom="0.39375" header="0.5118055555555556" footer="0.5118055555555556"/>
  <pageSetup blackAndWhite="1" fitToHeight="1" fitToWidth="1" horizontalDpi="300" verticalDpi="300" orientation="portrait" paperSize="9" scale="5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20"/>
  </sheetPr>
  <dimension ref="A1:D111"/>
  <sheetViews>
    <sheetView workbookViewId="0" topLeftCell="A1">
      <selection activeCell="D8" sqref="D8"/>
    </sheetView>
  </sheetViews>
  <sheetFormatPr defaultColWidth="9.140625" defaultRowHeight="12.75" zeroHeight="1"/>
  <cols>
    <col min="1" max="1" width="10.140625" style="1" customWidth="1"/>
    <col min="2" max="2" width="19.8515625" style="1" bestFit="1" customWidth="1"/>
    <col min="3" max="3" width="17.140625" style="1" bestFit="1" customWidth="1"/>
    <col min="4" max="4" width="24.57421875" style="61" customWidth="1"/>
    <col min="5" max="5" width="39.57421875" style="0" hidden="1" customWidth="1"/>
    <col min="6" max="6" width="0" style="0" hidden="1" customWidth="1"/>
    <col min="7" max="7" width="39.57421875" style="0" hidden="1" customWidth="1"/>
    <col min="8" max="16384" width="0" style="0" hidden="1" customWidth="1"/>
  </cols>
  <sheetData>
    <row r="1" spans="1:4" s="2" customFormat="1" ht="18" customHeight="1">
      <c r="A1" s="116" t="s">
        <v>22</v>
      </c>
      <c r="B1" s="116"/>
      <c r="C1" s="116"/>
      <c r="D1" s="116"/>
    </row>
    <row r="2" spans="1:4" ht="4.5" customHeight="1">
      <c r="A2" s="117"/>
      <c r="B2" s="117"/>
      <c r="C2" s="117"/>
      <c r="D2" s="117"/>
    </row>
    <row r="3" spans="1:4" ht="15">
      <c r="A3" s="68" t="s">
        <v>23</v>
      </c>
      <c r="B3" s="68" t="s">
        <v>180</v>
      </c>
      <c r="C3" s="68" t="s">
        <v>173</v>
      </c>
      <c r="D3" s="69" t="s">
        <v>174</v>
      </c>
    </row>
    <row r="4" spans="1:4" ht="12.75">
      <c r="A4" s="70" t="s">
        <v>24</v>
      </c>
      <c r="B4" s="71" t="s">
        <v>181</v>
      </c>
      <c r="C4" s="72">
        <v>0.15</v>
      </c>
      <c r="D4" s="72">
        <v>0.15</v>
      </c>
    </row>
    <row r="5" spans="1:4" ht="12.75">
      <c r="A5" s="70" t="s">
        <v>25</v>
      </c>
      <c r="B5" s="71" t="s">
        <v>182</v>
      </c>
      <c r="C5" s="73">
        <v>0.2</v>
      </c>
      <c r="D5" s="73">
        <v>0.2</v>
      </c>
    </row>
    <row r="6" spans="1:4" ht="12.75">
      <c r="A6" s="70" t="s">
        <v>26</v>
      </c>
      <c r="B6" s="71" t="s">
        <v>183</v>
      </c>
      <c r="C6" s="74">
        <v>0</v>
      </c>
      <c r="D6" s="74">
        <v>0</v>
      </c>
    </row>
    <row r="7" spans="1:4" ht="12.75">
      <c r="A7" s="70" t="s">
        <v>27</v>
      </c>
      <c r="B7" s="71" t="s">
        <v>184</v>
      </c>
      <c r="C7" s="74">
        <v>0</v>
      </c>
      <c r="D7" s="74">
        <v>0</v>
      </c>
    </row>
    <row r="8" spans="1:4" ht="12.75">
      <c r="A8" s="70" t="s">
        <v>28</v>
      </c>
      <c r="B8" s="71" t="s">
        <v>186</v>
      </c>
      <c r="C8" s="74">
        <v>0</v>
      </c>
      <c r="D8" s="74">
        <v>0</v>
      </c>
    </row>
    <row r="9" spans="1:4" ht="12.75">
      <c r="A9" s="70" t="s">
        <v>29</v>
      </c>
      <c r="B9" s="71" t="s">
        <v>223</v>
      </c>
      <c r="C9" s="74">
        <v>0</v>
      </c>
      <c r="D9" s="74">
        <v>0</v>
      </c>
    </row>
    <row r="10" spans="1:4" ht="12.75">
      <c r="A10" s="70" t="s">
        <v>30</v>
      </c>
      <c r="B10" s="71" t="s">
        <v>185</v>
      </c>
      <c r="C10" s="74">
        <v>0</v>
      </c>
      <c r="D10" s="74">
        <v>0</v>
      </c>
    </row>
    <row r="11" spans="1:4" ht="12.75">
      <c r="A11" s="70" t="s">
        <v>31</v>
      </c>
      <c r="B11" s="71" t="s">
        <v>187</v>
      </c>
      <c r="C11" s="72">
        <v>0.2</v>
      </c>
      <c r="D11" s="72">
        <v>0.2</v>
      </c>
    </row>
    <row r="12" spans="1:4" ht="12.75">
      <c r="A12" s="70" t="s">
        <v>32</v>
      </c>
      <c r="B12" s="71" t="s">
        <v>188</v>
      </c>
      <c r="C12" s="74">
        <v>0</v>
      </c>
      <c r="D12" s="74">
        <v>0</v>
      </c>
    </row>
    <row r="13" spans="1:4" ht="12.75">
      <c r="A13" s="70" t="s">
        <v>33</v>
      </c>
      <c r="B13" s="71" t="s">
        <v>189</v>
      </c>
      <c r="C13" s="74">
        <v>0</v>
      </c>
      <c r="D13" s="74">
        <v>0</v>
      </c>
    </row>
    <row r="14" spans="1:4" ht="12.75">
      <c r="A14" s="70" t="s">
        <v>34</v>
      </c>
      <c r="B14" s="71" t="s">
        <v>192</v>
      </c>
      <c r="C14" s="74">
        <v>0</v>
      </c>
      <c r="D14" s="74">
        <v>0</v>
      </c>
    </row>
    <row r="15" spans="1:4" ht="12.75">
      <c r="A15" s="70" t="s">
        <v>35</v>
      </c>
      <c r="B15" s="71" t="s">
        <v>193</v>
      </c>
      <c r="C15" s="74">
        <v>0</v>
      </c>
      <c r="D15" s="74">
        <v>0</v>
      </c>
    </row>
    <row r="16" spans="1:4" ht="12.75">
      <c r="A16" s="70" t="s">
        <v>36</v>
      </c>
      <c r="B16" s="71" t="s">
        <v>190</v>
      </c>
      <c r="C16" s="74">
        <v>0</v>
      </c>
      <c r="D16" s="74">
        <v>0</v>
      </c>
    </row>
    <row r="17" spans="1:4" ht="12.75">
      <c r="A17" s="70" t="s">
        <v>37</v>
      </c>
      <c r="B17" s="71" t="s">
        <v>191</v>
      </c>
      <c r="C17" s="74">
        <v>0</v>
      </c>
      <c r="D17" s="74">
        <v>0</v>
      </c>
    </row>
    <row r="18" spans="1:4" ht="12.75">
      <c r="A18" s="70" t="s">
        <v>38</v>
      </c>
      <c r="B18" s="71" t="s">
        <v>194</v>
      </c>
      <c r="C18" s="74">
        <v>0</v>
      </c>
      <c r="D18" s="74">
        <v>0</v>
      </c>
    </row>
    <row r="19" spans="1:4" ht="12.75">
      <c r="A19" s="70" t="s">
        <v>39</v>
      </c>
      <c r="B19" s="71" t="s">
        <v>197</v>
      </c>
      <c r="C19" s="74">
        <v>0</v>
      </c>
      <c r="D19" s="74">
        <v>0</v>
      </c>
    </row>
    <row r="20" spans="1:4" ht="12.75">
      <c r="A20" s="70" t="s">
        <v>40</v>
      </c>
      <c r="B20" s="71" t="s">
        <v>196</v>
      </c>
      <c r="C20" s="74">
        <v>0</v>
      </c>
      <c r="D20" s="74">
        <v>0</v>
      </c>
    </row>
    <row r="21" spans="1:4" ht="12.75">
      <c r="A21" s="70" t="s">
        <v>41</v>
      </c>
      <c r="B21" s="71" t="s">
        <v>195</v>
      </c>
      <c r="C21" s="74">
        <v>0</v>
      </c>
      <c r="D21" s="74">
        <v>0</v>
      </c>
    </row>
    <row r="22" spans="1:4" ht="12.75">
      <c r="A22" s="70" t="s">
        <v>42</v>
      </c>
      <c r="B22" s="71" t="s">
        <v>198</v>
      </c>
      <c r="C22" s="74">
        <v>0</v>
      </c>
      <c r="D22" s="74">
        <v>0</v>
      </c>
    </row>
    <row r="23" spans="1:4" ht="12.75">
      <c r="A23" s="70" t="s">
        <v>43</v>
      </c>
      <c r="B23" s="71" t="s">
        <v>200</v>
      </c>
      <c r="C23" s="74">
        <v>0</v>
      </c>
      <c r="D23" s="74">
        <v>0</v>
      </c>
    </row>
    <row r="24" spans="1:4" ht="12.75">
      <c r="A24" s="70" t="s">
        <v>44</v>
      </c>
      <c r="B24" s="71" t="s">
        <v>201</v>
      </c>
      <c r="C24" s="74">
        <v>0</v>
      </c>
      <c r="D24" s="74">
        <v>0</v>
      </c>
    </row>
    <row r="25" spans="1:4" ht="12.75">
      <c r="A25" s="70" t="s">
        <v>45</v>
      </c>
      <c r="B25" s="71" t="s">
        <v>204</v>
      </c>
      <c r="C25" s="74">
        <v>0</v>
      </c>
      <c r="D25" s="74">
        <v>0</v>
      </c>
    </row>
    <row r="26" spans="1:4" ht="12.75">
      <c r="A26" s="70" t="s">
        <v>46</v>
      </c>
      <c r="B26" s="71" t="s">
        <v>199</v>
      </c>
      <c r="C26" s="72">
        <v>0.2</v>
      </c>
      <c r="D26" s="72">
        <v>0.2</v>
      </c>
    </row>
    <row r="27" spans="1:4" ht="12.75">
      <c r="A27" s="70" t="s">
        <v>47</v>
      </c>
      <c r="B27" s="71" t="s">
        <v>209</v>
      </c>
      <c r="C27" s="74">
        <v>0</v>
      </c>
      <c r="D27" s="74">
        <v>0</v>
      </c>
    </row>
    <row r="28" spans="1:4" ht="12.75">
      <c r="A28" s="70" t="s">
        <v>48</v>
      </c>
      <c r="B28" s="71" t="s">
        <v>205</v>
      </c>
      <c r="C28" s="74">
        <v>0</v>
      </c>
      <c r="D28" s="74">
        <v>0</v>
      </c>
    </row>
    <row r="29" spans="1:4" ht="12.75">
      <c r="A29" s="70" t="s">
        <v>49</v>
      </c>
      <c r="B29" s="71" t="s">
        <v>207</v>
      </c>
      <c r="C29" s="74">
        <v>0</v>
      </c>
      <c r="D29" s="74">
        <v>0</v>
      </c>
    </row>
    <row r="30" spans="1:4" ht="12.75">
      <c r="A30" s="70" t="s">
        <v>50</v>
      </c>
      <c r="B30" s="71" t="s">
        <v>206</v>
      </c>
      <c r="C30" s="74">
        <v>0</v>
      </c>
      <c r="D30" s="74">
        <v>0</v>
      </c>
    </row>
    <row r="31" spans="1:4" ht="12.75">
      <c r="A31" s="70" t="s">
        <v>51</v>
      </c>
      <c r="B31" s="71" t="s">
        <v>202</v>
      </c>
      <c r="C31" s="73">
        <v>0.2</v>
      </c>
      <c r="D31" s="73">
        <v>0.2</v>
      </c>
    </row>
    <row r="32" spans="1:4" ht="12.75">
      <c r="A32" s="70" t="s">
        <v>52</v>
      </c>
      <c r="B32" s="71" t="s">
        <v>203</v>
      </c>
      <c r="C32" s="74">
        <v>0</v>
      </c>
      <c r="D32" s="74">
        <v>0</v>
      </c>
    </row>
    <row r="33" spans="1:4" ht="12.75">
      <c r="A33" s="70" t="s">
        <v>53</v>
      </c>
      <c r="B33" s="71" t="s">
        <v>210</v>
      </c>
      <c r="C33" s="72">
        <v>0.2</v>
      </c>
      <c r="D33" s="72">
        <v>0.2</v>
      </c>
    </row>
    <row r="34" spans="1:4" ht="12.75">
      <c r="A34" s="70" t="s">
        <v>54</v>
      </c>
      <c r="B34" s="71" t="s">
        <v>215</v>
      </c>
      <c r="C34" s="74">
        <v>0</v>
      </c>
      <c r="D34" s="74">
        <v>0</v>
      </c>
    </row>
    <row r="35" spans="1:4" ht="15">
      <c r="A35" s="70" t="s">
        <v>55</v>
      </c>
      <c r="B35" s="75" t="s">
        <v>211</v>
      </c>
      <c r="C35" s="74">
        <v>0</v>
      </c>
      <c r="D35" s="74">
        <v>0</v>
      </c>
    </row>
    <row r="36" spans="1:4" ht="12.75">
      <c r="A36" s="70" t="s">
        <v>56</v>
      </c>
      <c r="B36" s="71" t="s">
        <v>213</v>
      </c>
      <c r="C36" s="74">
        <v>0.2</v>
      </c>
      <c r="D36" s="74">
        <v>0.2</v>
      </c>
    </row>
    <row r="37" spans="1:4" ht="12.75">
      <c r="A37" s="70" t="s">
        <v>57</v>
      </c>
      <c r="B37" s="71" t="s">
        <v>212</v>
      </c>
      <c r="C37" s="72">
        <v>0.2</v>
      </c>
      <c r="D37" s="72">
        <v>0.2</v>
      </c>
    </row>
    <row r="38" spans="1:4" ht="12.75">
      <c r="A38" s="70" t="s">
        <v>175</v>
      </c>
      <c r="B38" s="71" t="s">
        <v>214</v>
      </c>
      <c r="C38" s="74">
        <v>0</v>
      </c>
      <c r="D38" s="74">
        <v>0</v>
      </c>
    </row>
    <row r="39" spans="1:4" ht="12.75">
      <c r="A39" s="70" t="s">
        <v>58</v>
      </c>
      <c r="B39" s="71" t="s">
        <v>215</v>
      </c>
      <c r="C39" s="74">
        <v>0</v>
      </c>
      <c r="D39" s="74">
        <v>0</v>
      </c>
    </row>
    <row r="40" spans="1:4" ht="12.75">
      <c r="A40" s="70" t="s">
        <v>59</v>
      </c>
      <c r="B40" s="71" t="s">
        <v>216</v>
      </c>
      <c r="C40" s="74">
        <v>0</v>
      </c>
      <c r="D40" s="74">
        <v>0</v>
      </c>
    </row>
    <row r="41" spans="1:4" ht="12.75">
      <c r="A41" s="70" t="s">
        <v>60</v>
      </c>
      <c r="B41" s="71" t="s">
        <v>217</v>
      </c>
      <c r="C41" s="74">
        <v>0</v>
      </c>
      <c r="D41" s="74">
        <v>0</v>
      </c>
    </row>
    <row r="42" spans="1:4" ht="12.75">
      <c r="A42" s="70" t="s">
        <v>61</v>
      </c>
      <c r="B42" s="71" t="s">
        <v>218</v>
      </c>
      <c r="C42" s="72">
        <v>0.2</v>
      </c>
      <c r="D42" s="72">
        <v>0.2</v>
      </c>
    </row>
    <row r="43" spans="1:4" ht="12.75">
      <c r="A43" s="70" t="s">
        <v>62</v>
      </c>
      <c r="B43" s="71" t="s">
        <v>219</v>
      </c>
      <c r="C43" s="74">
        <v>0</v>
      </c>
      <c r="D43" s="74">
        <v>0</v>
      </c>
    </row>
    <row r="44" spans="1:4" ht="12.75">
      <c r="A44" s="70" t="s">
        <v>63</v>
      </c>
      <c r="B44" s="71" t="s">
        <v>220</v>
      </c>
      <c r="C44" s="74">
        <v>0.2</v>
      </c>
      <c r="D44" s="74">
        <v>0.2</v>
      </c>
    </row>
    <row r="45" spans="1:4" ht="12.75">
      <c r="A45" s="70" t="s">
        <v>64</v>
      </c>
      <c r="B45" s="71" t="s">
        <v>221</v>
      </c>
      <c r="C45" s="74">
        <v>0</v>
      </c>
      <c r="D45" s="74">
        <v>0</v>
      </c>
    </row>
    <row r="46" spans="1:4" ht="12.75">
      <c r="A46" s="70" t="s">
        <v>65</v>
      </c>
      <c r="B46" s="71" t="s">
        <v>208</v>
      </c>
      <c r="C46" s="74">
        <v>0</v>
      </c>
      <c r="D46" s="74">
        <v>0</v>
      </c>
    </row>
    <row r="47" spans="1:4" ht="12.75">
      <c r="A47" s="70" t="s">
        <v>66</v>
      </c>
      <c r="B47" s="71" t="s">
        <v>226</v>
      </c>
      <c r="C47" s="74">
        <v>0</v>
      </c>
      <c r="D47" s="74">
        <v>0</v>
      </c>
    </row>
    <row r="48" spans="1:4" ht="12.75">
      <c r="A48" s="70" t="s">
        <v>67</v>
      </c>
      <c r="B48" s="71" t="s">
        <v>225</v>
      </c>
      <c r="C48" s="74">
        <v>0</v>
      </c>
      <c r="D48" s="74">
        <v>0</v>
      </c>
    </row>
    <row r="49" spans="1:4" ht="12.75">
      <c r="A49" s="70" t="s">
        <v>68</v>
      </c>
      <c r="B49" s="71" t="s">
        <v>227</v>
      </c>
      <c r="C49" s="72">
        <v>0.15</v>
      </c>
      <c r="D49" s="72">
        <v>0.15</v>
      </c>
    </row>
    <row r="50" spans="1:4" ht="12.75">
      <c r="A50" s="70" t="s">
        <v>69</v>
      </c>
      <c r="B50" s="71" t="s">
        <v>228</v>
      </c>
      <c r="C50" s="74">
        <v>0</v>
      </c>
      <c r="D50" s="74">
        <v>0</v>
      </c>
    </row>
    <row r="51" spans="1:4" ht="12.75">
      <c r="A51" s="70" t="s">
        <v>70</v>
      </c>
      <c r="B51" s="71" t="s">
        <v>224</v>
      </c>
      <c r="C51" s="74">
        <v>0</v>
      </c>
      <c r="D51" s="74">
        <v>0</v>
      </c>
    </row>
    <row r="52" spans="1:4" ht="12.75">
      <c r="A52" s="70" t="s">
        <v>71</v>
      </c>
      <c r="B52" s="71" t="s">
        <v>229</v>
      </c>
      <c r="C52" s="74">
        <v>0.2</v>
      </c>
      <c r="D52" s="74">
        <v>0.2</v>
      </c>
    </row>
    <row r="53" spans="1:4" ht="12.75">
      <c r="A53" s="70" t="s">
        <v>72</v>
      </c>
      <c r="B53" s="71" t="s">
        <v>230</v>
      </c>
      <c r="C53" s="74">
        <v>0</v>
      </c>
      <c r="D53" s="74">
        <v>0</v>
      </c>
    </row>
    <row r="54" spans="1:4" ht="12.75">
      <c r="A54" s="70" t="s">
        <v>73</v>
      </c>
      <c r="B54" s="71" t="s">
        <v>231</v>
      </c>
      <c r="C54" s="72">
        <v>0.2</v>
      </c>
      <c r="D54" s="72">
        <v>0.2</v>
      </c>
    </row>
    <row r="55" spans="1:4" ht="12.75">
      <c r="A55" s="70" t="s">
        <v>74</v>
      </c>
      <c r="B55" s="71" t="s">
        <v>235</v>
      </c>
      <c r="C55" s="72">
        <v>0.2</v>
      </c>
      <c r="D55" s="72">
        <v>0.2</v>
      </c>
    </row>
    <row r="56" spans="1:4" ht="12.75">
      <c r="A56" s="70" t="s">
        <v>75</v>
      </c>
      <c r="B56" s="71" t="s">
        <v>236</v>
      </c>
      <c r="C56" s="74">
        <v>0</v>
      </c>
      <c r="D56" s="74">
        <v>0</v>
      </c>
    </row>
    <row r="57" spans="1:4" ht="12.75">
      <c r="A57" s="70" t="s">
        <v>76</v>
      </c>
      <c r="B57" s="71" t="s">
        <v>232</v>
      </c>
      <c r="C57" s="73">
        <v>0</v>
      </c>
      <c r="D57" s="73">
        <v>0</v>
      </c>
    </row>
    <row r="58" spans="1:4" ht="12.75">
      <c r="A58" s="70" t="s">
        <v>77</v>
      </c>
      <c r="B58" s="71" t="s">
        <v>237</v>
      </c>
      <c r="C58" s="74">
        <v>0</v>
      </c>
      <c r="D58" s="74">
        <v>0</v>
      </c>
    </row>
    <row r="59" spans="1:4" ht="12.75">
      <c r="A59" s="70" t="s">
        <v>78</v>
      </c>
      <c r="B59" s="71" t="s">
        <v>233</v>
      </c>
      <c r="C59" s="72">
        <v>0.2</v>
      </c>
      <c r="D59" s="72">
        <v>0.2</v>
      </c>
    </row>
    <row r="60" spans="1:4" ht="12.75">
      <c r="A60" s="70" t="s">
        <v>79</v>
      </c>
      <c r="B60" s="71" t="s">
        <v>234</v>
      </c>
      <c r="C60" s="74">
        <v>0</v>
      </c>
      <c r="D60" s="74">
        <v>0</v>
      </c>
    </row>
    <row r="61" spans="1:4" ht="12.75">
      <c r="A61" s="70" t="s">
        <v>80</v>
      </c>
      <c r="B61" s="71" t="s">
        <v>238</v>
      </c>
      <c r="C61" s="74">
        <v>0</v>
      </c>
      <c r="D61" s="74">
        <v>0</v>
      </c>
    </row>
    <row r="62" spans="1:4" ht="12.75">
      <c r="A62" s="70" t="s">
        <v>81</v>
      </c>
      <c r="B62" s="71" t="s">
        <v>239</v>
      </c>
      <c r="C62" s="74">
        <v>0</v>
      </c>
      <c r="D62" s="74">
        <v>0</v>
      </c>
    </row>
    <row r="63" spans="1:4" ht="12.75">
      <c r="A63" s="70" t="s">
        <v>82</v>
      </c>
      <c r="B63" s="71" t="s">
        <v>240</v>
      </c>
      <c r="C63" s="74">
        <v>0</v>
      </c>
      <c r="D63" s="74">
        <v>0</v>
      </c>
    </row>
    <row r="64" spans="1:4" ht="12.75">
      <c r="A64" s="70" t="s">
        <v>83</v>
      </c>
      <c r="B64" s="71" t="s">
        <v>241</v>
      </c>
      <c r="C64" s="74">
        <v>0</v>
      </c>
      <c r="D64" s="74">
        <v>0</v>
      </c>
    </row>
    <row r="65" spans="1:4" ht="12.75">
      <c r="A65" s="70" t="s">
        <v>84</v>
      </c>
      <c r="B65" s="71" t="s">
        <v>243</v>
      </c>
      <c r="C65" s="72">
        <v>0.2</v>
      </c>
      <c r="D65" s="72">
        <v>0.2</v>
      </c>
    </row>
    <row r="66" spans="1:4" ht="12.75">
      <c r="A66" s="70" t="s">
        <v>85</v>
      </c>
      <c r="B66" s="71" t="s">
        <v>249</v>
      </c>
      <c r="C66" s="74">
        <v>0</v>
      </c>
      <c r="D66" s="74">
        <v>0</v>
      </c>
    </row>
    <row r="67" spans="1:4" ht="12.75">
      <c r="A67" s="70" t="s">
        <v>86</v>
      </c>
      <c r="B67" s="71" t="s">
        <v>242</v>
      </c>
      <c r="C67" s="74">
        <v>0</v>
      </c>
      <c r="D67" s="74">
        <v>0</v>
      </c>
    </row>
    <row r="68" spans="1:4" ht="12.75">
      <c r="A68" s="70" t="s">
        <v>87</v>
      </c>
      <c r="B68" s="71" t="s">
        <v>248</v>
      </c>
      <c r="C68" s="74">
        <v>0</v>
      </c>
      <c r="D68" s="74">
        <v>0</v>
      </c>
    </row>
    <row r="69" spans="1:4" ht="12.75">
      <c r="A69" s="70" t="s">
        <v>88</v>
      </c>
      <c r="B69" s="71" t="s">
        <v>246</v>
      </c>
      <c r="C69" s="72">
        <v>0.2</v>
      </c>
      <c r="D69" s="72">
        <v>0.2</v>
      </c>
    </row>
    <row r="70" spans="1:4" ht="12.75">
      <c r="A70" s="70" t="s">
        <v>89</v>
      </c>
      <c r="B70" s="71" t="s">
        <v>250</v>
      </c>
      <c r="C70" s="72">
        <v>0.2</v>
      </c>
      <c r="D70" s="72">
        <v>0.2</v>
      </c>
    </row>
    <row r="71" spans="1:4" ht="12.75">
      <c r="A71" s="70" t="s">
        <v>90</v>
      </c>
      <c r="B71" s="71" t="s">
        <v>252</v>
      </c>
      <c r="C71" s="74">
        <v>0</v>
      </c>
      <c r="D71" s="74">
        <v>0</v>
      </c>
    </row>
    <row r="72" spans="1:4" ht="12.75">
      <c r="A72" s="70" t="s">
        <v>91</v>
      </c>
      <c r="B72" s="71" t="s">
        <v>254</v>
      </c>
      <c r="C72" s="72">
        <v>0.2</v>
      </c>
      <c r="D72" s="72">
        <v>0.2</v>
      </c>
    </row>
    <row r="73" spans="1:4" ht="12.75">
      <c r="A73" s="70" t="s">
        <v>176</v>
      </c>
      <c r="B73" s="71" t="s">
        <v>244</v>
      </c>
      <c r="C73" s="74">
        <v>0</v>
      </c>
      <c r="D73" s="74">
        <v>0</v>
      </c>
    </row>
    <row r="74" spans="1:4" ht="12.75">
      <c r="A74" s="70" t="s">
        <v>92</v>
      </c>
      <c r="B74" s="71" t="s">
        <v>247</v>
      </c>
      <c r="C74" s="74">
        <v>0</v>
      </c>
      <c r="D74" s="74">
        <v>0</v>
      </c>
    </row>
    <row r="75" spans="1:4" ht="12.75">
      <c r="A75" s="70" t="s">
        <v>93</v>
      </c>
      <c r="B75" s="71" t="s">
        <v>251</v>
      </c>
      <c r="C75" s="74">
        <v>0.2</v>
      </c>
      <c r="D75" s="74">
        <v>0.2</v>
      </c>
    </row>
    <row r="76" spans="1:4" ht="12.75">
      <c r="A76" s="70" t="s">
        <v>94</v>
      </c>
      <c r="B76" s="71" t="s">
        <v>247</v>
      </c>
      <c r="C76" s="74">
        <v>0</v>
      </c>
      <c r="D76" s="74">
        <v>0</v>
      </c>
    </row>
    <row r="77" spans="1:4" ht="12.75">
      <c r="A77" s="70" t="s">
        <v>95</v>
      </c>
      <c r="B77" s="71" t="s">
        <v>245</v>
      </c>
      <c r="C77" s="74">
        <v>0</v>
      </c>
      <c r="D77" s="74">
        <v>0</v>
      </c>
    </row>
    <row r="78" spans="1:4" ht="12.75">
      <c r="A78" s="70" t="s">
        <v>96</v>
      </c>
      <c r="B78" s="71" t="s">
        <v>253</v>
      </c>
      <c r="C78" s="74">
        <v>0</v>
      </c>
      <c r="D78" s="74">
        <v>0</v>
      </c>
    </row>
    <row r="79" spans="1:4" ht="12.75">
      <c r="A79" s="70" t="s">
        <v>97</v>
      </c>
      <c r="B79" s="71" t="s">
        <v>256</v>
      </c>
      <c r="C79" s="72">
        <v>0</v>
      </c>
      <c r="D79" s="72">
        <v>0</v>
      </c>
    </row>
    <row r="80" spans="1:4" ht="12.75">
      <c r="A80" s="70" t="s">
        <v>98</v>
      </c>
      <c r="B80" s="71" t="s">
        <v>257</v>
      </c>
      <c r="C80" s="74">
        <v>0</v>
      </c>
      <c r="D80" s="74">
        <v>0</v>
      </c>
    </row>
    <row r="81" spans="1:4" ht="12.75">
      <c r="A81" s="70" t="s">
        <v>99</v>
      </c>
      <c r="B81" s="71" t="s">
        <v>258</v>
      </c>
      <c r="C81" s="74">
        <v>0</v>
      </c>
      <c r="D81" s="74">
        <v>0</v>
      </c>
    </row>
    <row r="82" spans="1:4" ht="12.75">
      <c r="A82" s="70" t="s">
        <v>100</v>
      </c>
      <c r="B82" s="71" t="s">
        <v>255</v>
      </c>
      <c r="C82" s="72">
        <v>0.2</v>
      </c>
      <c r="D82" s="72">
        <v>0.2</v>
      </c>
    </row>
    <row r="83" spans="1:4" ht="12.75">
      <c r="A83" s="70" t="s">
        <v>101</v>
      </c>
      <c r="B83" s="71" t="s">
        <v>259</v>
      </c>
      <c r="C83" s="74">
        <v>0</v>
      </c>
      <c r="D83" s="74">
        <v>0</v>
      </c>
    </row>
    <row r="84" spans="1:4" ht="12.75">
      <c r="A84" s="70" t="s">
        <v>102</v>
      </c>
      <c r="B84" s="71" t="s">
        <v>261</v>
      </c>
      <c r="C84" s="74">
        <v>0</v>
      </c>
      <c r="D84" s="74">
        <v>0</v>
      </c>
    </row>
    <row r="85" spans="1:4" ht="12.75">
      <c r="A85" s="70" t="s">
        <v>103</v>
      </c>
      <c r="B85" s="71" t="s">
        <v>260</v>
      </c>
      <c r="C85" s="72">
        <v>0.2</v>
      </c>
      <c r="D85" s="72">
        <v>0.2</v>
      </c>
    </row>
    <row r="86" spans="1:4" ht="12.75">
      <c r="A86" s="70" t="s">
        <v>104</v>
      </c>
      <c r="B86" s="71" t="s">
        <v>262</v>
      </c>
      <c r="C86" s="74">
        <v>0</v>
      </c>
      <c r="D86" s="74">
        <v>0</v>
      </c>
    </row>
    <row r="87" spans="1:4" ht="12.75">
      <c r="A87" s="70" t="s">
        <v>105</v>
      </c>
      <c r="B87" s="71" t="s">
        <v>263</v>
      </c>
      <c r="C87" s="74">
        <v>0</v>
      </c>
      <c r="D87" s="74">
        <v>0</v>
      </c>
    </row>
    <row r="88" spans="1:4" ht="12.75">
      <c r="A88" s="70" t="s">
        <v>106</v>
      </c>
      <c r="B88" s="71" t="s">
        <v>266</v>
      </c>
      <c r="C88" s="72">
        <v>0.1</v>
      </c>
      <c r="D88" s="72">
        <v>0.1</v>
      </c>
    </row>
    <row r="89" spans="1:4" ht="12.75">
      <c r="A89" s="70" t="s">
        <v>107</v>
      </c>
      <c r="B89" s="71" t="s">
        <v>268</v>
      </c>
      <c r="C89" s="74">
        <v>0</v>
      </c>
      <c r="D89" s="74">
        <v>0</v>
      </c>
    </row>
    <row r="90" spans="1:4" ht="12.75">
      <c r="A90" s="70" t="s">
        <v>108</v>
      </c>
      <c r="B90" s="71" t="s">
        <v>222</v>
      </c>
      <c r="C90" s="72">
        <v>0</v>
      </c>
      <c r="D90" s="72">
        <v>0</v>
      </c>
    </row>
    <row r="91" spans="1:4" ht="12.75">
      <c r="A91" s="70" t="s">
        <v>109</v>
      </c>
      <c r="B91" s="71" t="s">
        <v>267</v>
      </c>
      <c r="C91" s="74">
        <v>0</v>
      </c>
      <c r="D91" s="74">
        <v>0</v>
      </c>
    </row>
    <row r="92" spans="1:4" ht="12.75">
      <c r="A92" s="70" t="s">
        <v>110</v>
      </c>
      <c r="B92" s="71" t="s">
        <v>264</v>
      </c>
      <c r="C92" s="74">
        <v>0</v>
      </c>
      <c r="D92" s="74">
        <v>0</v>
      </c>
    </row>
    <row r="93" spans="1:4" ht="12.75">
      <c r="A93" s="70" t="s">
        <v>111</v>
      </c>
      <c r="B93" s="71" t="s">
        <v>265</v>
      </c>
      <c r="C93" s="74">
        <v>0</v>
      </c>
      <c r="D93" s="74">
        <v>0</v>
      </c>
    </row>
    <row r="94" spans="1:4" ht="12.75">
      <c r="A94" s="70" t="s">
        <v>112</v>
      </c>
      <c r="B94" s="71" t="s">
        <v>269</v>
      </c>
      <c r="C94" s="74">
        <v>0</v>
      </c>
      <c r="D94" s="74">
        <v>0</v>
      </c>
    </row>
    <row r="95" spans="1:4" ht="12.75">
      <c r="A95" s="70" t="s">
        <v>113</v>
      </c>
      <c r="B95" s="71" t="s">
        <v>270</v>
      </c>
      <c r="C95" s="74">
        <v>0</v>
      </c>
      <c r="D95" s="74">
        <v>0</v>
      </c>
    </row>
    <row r="96" spans="1:4" ht="12.75">
      <c r="A96" s="70" t="s">
        <v>114</v>
      </c>
      <c r="B96" s="71" t="s">
        <v>274</v>
      </c>
      <c r="C96" s="74">
        <v>0</v>
      </c>
      <c r="D96" s="74">
        <v>0</v>
      </c>
    </row>
    <row r="97" spans="1:4" ht="12.75">
      <c r="A97" s="70" t="s">
        <v>115</v>
      </c>
      <c r="B97" s="71" t="s">
        <v>272</v>
      </c>
      <c r="C97" s="74">
        <v>0</v>
      </c>
      <c r="D97" s="74">
        <v>0</v>
      </c>
    </row>
    <row r="98" spans="1:4" ht="12.75">
      <c r="A98" s="70" t="s">
        <v>116</v>
      </c>
      <c r="B98" s="71" t="s">
        <v>273</v>
      </c>
      <c r="C98" s="72">
        <v>0.2</v>
      </c>
      <c r="D98" s="72">
        <v>0.2</v>
      </c>
    </row>
    <row r="99" spans="1:4" ht="12.75">
      <c r="A99" s="70" t="s">
        <v>117</v>
      </c>
      <c r="B99" s="71" t="s">
        <v>271</v>
      </c>
      <c r="C99" s="74">
        <v>0</v>
      </c>
      <c r="D99" s="74">
        <v>0</v>
      </c>
    </row>
    <row r="100" spans="1:4" ht="12.75">
      <c r="A100" s="70" t="s">
        <v>118</v>
      </c>
      <c r="B100" s="71" t="s">
        <v>276</v>
      </c>
      <c r="C100" s="73">
        <v>0</v>
      </c>
      <c r="D100" s="73">
        <v>0</v>
      </c>
    </row>
    <row r="101" spans="1:4" ht="12.75">
      <c r="A101" s="70" t="s">
        <v>119</v>
      </c>
      <c r="B101" s="71" t="s">
        <v>275</v>
      </c>
      <c r="C101" s="74">
        <v>0</v>
      </c>
      <c r="D101" s="74">
        <v>0</v>
      </c>
    </row>
    <row r="102" spans="1:4" ht="12.75">
      <c r="A102" s="70" t="s">
        <v>120</v>
      </c>
      <c r="B102" s="71" t="s">
        <v>277</v>
      </c>
      <c r="C102" s="74">
        <v>0</v>
      </c>
      <c r="D102" s="74">
        <v>0</v>
      </c>
    </row>
    <row r="103" spans="1:4" ht="12.75">
      <c r="A103" s="70" t="s">
        <v>121</v>
      </c>
      <c r="B103" s="71" t="s">
        <v>278</v>
      </c>
      <c r="C103" s="74">
        <v>0</v>
      </c>
      <c r="D103" s="74">
        <v>0</v>
      </c>
    </row>
    <row r="104" spans="1:4" ht="12.75">
      <c r="A104" s="70" t="s">
        <v>122</v>
      </c>
      <c r="B104" s="71" t="s">
        <v>280</v>
      </c>
      <c r="C104" s="72">
        <v>0.2</v>
      </c>
      <c r="D104" s="72">
        <v>0.2</v>
      </c>
    </row>
    <row r="105" spans="1:4" ht="12.75">
      <c r="A105" s="70" t="s">
        <v>123</v>
      </c>
      <c r="B105" s="71" t="s">
        <v>281</v>
      </c>
      <c r="C105" s="72">
        <v>0.1</v>
      </c>
      <c r="D105" s="72">
        <v>0.1</v>
      </c>
    </row>
    <row r="106" spans="1:4" ht="12.75">
      <c r="A106" s="70" t="s">
        <v>124</v>
      </c>
      <c r="B106" s="71" t="s">
        <v>279</v>
      </c>
      <c r="C106" s="74">
        <v>0</v>
      </c>
      <c r="D106" s="74">
        <v>0</v>
      </c>
    </row>
    <row r="107" spans="1:4" ht="12.75">
      <c r="A107" s="70" t="s">
        <v>125</v>
      </c>
      <c r="B107" s="71" t="s">
        <v>284</v>
      </c>
      <c r="C107" s="87">
        <v>0.15</v>
      </c>
      <c r="D107" s="87">
        <v>0.15</v>
      </c>
    </row>
    <row r="108" spans="1:4" ht="12.75">
      <c r="A108" s="70" t="s">
        <v>126</v>
      </c>
      <c r="B108" s="71" t="s">
        <v>282</v>
      </c>
      <c r="C108" s="74">
        <v>0.2</v>
      </c>
      <c r="D108" s="74">
        <v>0.2</v>
      </c>
    </row>
    <row r="109" spans="1:4" ht="12.75">
      <c r="A109" s="70" t="s">
        <v>127</v>
      </c>
      <c r="B109" s="71" t="s">
        <v>285</v>
      </c>
      <c r="C109" s="74">
        <v>0</v>
      </c>
      <c r="D109" s="74">
        <v>0</v>
      </c>
    </row>
    <row r="110" spans="1:4" ht="12.75">
      <c r="A110" s="70" t="s">
        <v>128</v>
      </c>
      <c r="B110" s="71" t="s">
        <v>283</v>
      </c>
      <c r="C110" s="74">
        <v>0</v>
      </c>
      <c r="D110" s="74">
        <v>0</v>
      </c>
    </row>
    <row r="111" spans="1:4" ht="15" hidden="1">
      <c r="A111" s="64" t="s">
        <v>128</v>
      </c>
      <c r="B111" s="64"/>
      <c r="C111" s="63">
        <v>0</v>
      </c>
      <c r="D111" s="61">
        <v>0</v>
      </c>
    </row>
    <row r="112" ht="15" hidden="1"/>
    <row r="113" ht="15" hidden="1"/>
    <row r="114" ht="15" hidden="1"/>
  </sheetData>
  <sheetProtection password="DDDA" sheet="1" objects="1" scenarios="1"/>
  <mergeCells count="2">
    <mergeCell ref="A1:D1"/>
    <mergeCell ref="A2:D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cvi0220</cp:lastModifiedBy>
  <cp:lastPrinted>2015-12-23T14:58:18Z</cp:lastPrinted>
  <dcterms:created xsi:type="dcterms:W3CDTF">2009-04-01T10:53:59Z</dcterms:created>
  <dcterms:modified xsi:type="dcterms:W3CDTF">2016-07-20T09:18:24Z</dcterms:modified>
  <cp:category/>
  <cp:version/>
  <cp:contentType/>
  <cp:contentStatus/>
</cp:coreProperties>
</file>